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calcPr fullCalcOnLoad="1"/>
</workbook>
</file>

<file path=xl/comments1.xml><?xml version="1.0" encoding="utf-8"?>
<comments xmlns="http://schemas.openxmlformats.org/spreadsheetml/2006/main">
  <authors>
    <author>user</author>
    <author>MC SYSTEM</author>
    <author>Administrator</author>
    <author>LENOVO</author>
  </authors>
  <commentList>
    <comment ref="L6" authorId="0">
      <text>
        <r>
          <rPr>
            <b/>
            <sz val="9"/>
            <rFont val="宋体"/>
            <family val="0"/>
          </rPr>
          <t>user:</t>
        </r>
        <r>
          <rPr>
            <sz val="9"/>
            <rFont val="宋体"/>
            <family val="0"/>
          </rPr>
          <t xml:space="preserve">
道路：214900（三标120000万元，四标94900万元）
管线：32297（三标15716万元，四标16581万元</t>
        </r>
      </text>
    </comment>
    <comment ref="M6" authorId="0">
      <text>
        <r>
          <rPr>
            <b/>
            <sz val="9"/>
            <rFont val="宋体"/>
            <family val="0"/>
          </rPr>
          <t>user:</t>
        </r>
        <r>
          <rPr>
            <sz val="9"/>
            <rFont val="宋体"/>
            <family val="0"/>
          </rPr>
          <t xml:space="preserve">
三标10000万元、四标32700万元</t>
        </r>
      </text>
    </comment>
    <comment ref="L7" authorId="0">
      <text>
        <r>
          <rPr>
            <b/>
            <sz val="9"/>
            <rFont val="宋体"/>
            <family val="0"/>
          </rPr>
          <t>user:</t>
        </r>
        <r>
          <rPr>
            <sz val="9"/>
            <rFont val="宋体"/>
            <family val="0"/>
          </rPr>
          <t xml:space="preserve">
道路：40000
管线：10579</t>
        </r>
      </text>
    </comment>
    <comment ref="L8" authorId="0">
      <text>
        <r>
          <rPr>
            <b/>
            <sz val="9"/>
            <rFont val="宋体"/>
            <family val="0"/>
          </rPr>
          <t>user:</t>
        </r>
        <r>
          <rPr>
            <sz val="9"/>
            <rFont val="宋体"/>
            <family val="0"/>
          </rPr>
          <t xml:space="preserve">
道路：268000
管线：25305</t>
        </r>
      </text>
    </comment>
    <comment ref="L14" authorId="0">
      <text>
        <r>
          <rPr>
            <b/>
            <sz val="9"/>
            <rFont val="宋体"/>
            <family val="0"/>
          </rPr>
          <t>user:</t>
        </r>
        <r>
          <rPr>
            <sz val="9"/>
            <rFont val="宋体"/>
            <family val="0"/>
          </rPr>
          <t xml:space="preserve">
道路：1500
管线：700</t>
        </r>
      </text>
    </comment>
    <comment ref="M14" authorId="1">
      <text>
        <r>
          <rPr>
            <b/>
            <sz val="9"/>
            <rFont val="宋体"/>
            <family val="0"/>
          </rPr>
          <t>批注:</t>
        </r>
        <r>
          <rPr>
            <sz val="9"/>
            <rFont val="宋体"/>
            <family val="0"/>
          </rPr>
          <t xml:space="preserve">
Administrator:
杏纬支1路</t>
        </r>
      </text>
    </comment>
    <comment ref="K15" authorId="2">
      <text>
        <r>
          <rPr>
            <b/>
            <sz val="9"/>
            <rFont val="宋体"/>
            <family val="0"/>
          </rPr>
          <t>Administrator:</t>
        </r>
        <r>
          <rPr>
            <sz val="9"/>
            <rFont val="宋体"/>
            <family val="0"/>
          </rPr>
          <t xml:space="preserve">
安置房19000，道路100
</t>
        </r>
      </text>
    </comment>
    <comment ref="G18" authorId="1">
      <text>
        <r>
          <rPr>
            <b/>
            <sz val="9"/>
            <rFont val="宋体"/>
            <family val="0"/>
          </rPr>
          <t>Administrator:</t>
        </r>
        <r>
          <rPr>
            <sz val="9"/>
            <rFont val="宋体"/>
            <family val="0"/>
          </rPr>
          <t xml:space="preserve">
建设年限需重新核对
</t>
        </r>
      </text>
    </comment>
    <comment ref="G19" authorId="1">
      <text>
        <r>
          <rPr>
            <b/>
            <sz val="9"/>
            <rFont val="宋体"/>
            <family val="0"/>
          </rPr>
          <t>Administrator:</t>
        </r>
        <r>
          <rPr>
            <sz val="9"/>
            <rFont val="宋体"/>
            <family val="0"/>
          </rPr>
          <t xml:space="preserve">
建设年限需重新核对
</t>
        </r>
      </text>
    </comment>
    <comment ref="K19" authorId="2">
      <text>
        <r>
          <rPr>
            <b/>
            <sz val="9"/>
            <rFont val="宋体"/>
            <family val="0"/>
          </rPr>
          <t>Administrator:</t>
        </r>
        <r>
          <rPr>
            <sz val="9"/>
            <rFont val="宋体"/>
            <family val="0"/>
          </rPr>
          <t xml:space="preserve">
安置房19000，道路100</t>
        </r>
      </text>
    </comment>
    <comment ref="G49" authorId="1">
      <text>
        <r>
          <rPr>
            <b/>
            <sz val="9"/>
            <rFont val="宋体"/>
            <family val="0"/>
          </rPr>
          <t>Administrator:</t>
        </r>
        <r>
          <rPr>
            <sz val="9"/>
            <rFont val="宋体"/>
            <family val="0"/>
          </rPr>
          <t xml:space="preserve">
2020与计划建成月份矛盾
</t>
        </r>
      </text>
    </comment>
    <comment ref="G62" authorId="1">
      <text>
        <r>
          <rPr>
            <b/>
            <sz val="9"/>
            <rFont val="宋体"/>
            <family val="0"/>
          </rPr>
          <t>Administrator:</t>
        </r>
        <r>
          <rPr>
            <sz val="9"/>
            <rFont val="宋体"/>
            <family val="0"/>
          </rPr>
          <t xml:space="preserve">
2020与计划建成月份矛盾
</t>
        </r>
      </text>
    </comment>
    <comment ref="J95" authorId="1">
      <text>
        <r>
          <rPr>
            <b/>
            <sz val="9"/>
            <rFont val="宋体"/>
            <family val="0"/>
          </rPr>
          <t>HP-Notebook:</t>
        </r>
        <r>
          <rPr>
            <sz val="9"/>
            <rFont val="宋体"/>
            <family val="0"/>
          </rPr>
          <t xml:space="preserve">
包含土地费
</t>
        </r>
      </text>
    </comment>
    <comment ref="H105" authorId="0">
      <text>
        <r>
          <rPr>
            <b/>
            <sz val="9"/>
            <rFont val="宋体"/>
            <family val="0"/>
          </rPr>
          <t>user:</t>
        </r>
        <r>
          <rPr>
            <sz val="9"/>
            <rFont val="宋体"/>
            <family val="0"/>
          </rPr>
          <t xml:space="preserve">
区第五实验小学：25000
区第七实验小学：23400</t>
        </r>
      </text>
    </comment>
    <comment ref="M105" authorId="3">
      <text>
        <r>
          <rPr>
            <b/>
            <sz val="9"/>
            <rFont val="宋体"/>
            <family val="0"/>
          </rPr>
          <t>LENOVO:</t>
        </r>
        <r>
          <rPr>
            <sz val="9"/>
            <rFont val="宋体"/>
            <family val="0"/>
          </rPr>
          <t xml:space="preserve">
五小：10000
七小：6000</t>
        </r>
      </text>
    </comment>
  </commentList>
</comments>
</file>

<file path=xl/sharedStrings.xml><?xml version="1.0" encoding="utf-8"?>
<sst xmlns="http://schemas.openxmlformats.org/spreadsheetml/2006/main" count="1283" uniqueCount="635">
  <si>
    <t>序号</t>
  </si>
  <si>
    <t>项目名称</t>
  </si>
  <si>
    <t>2024年申报
项目
类别</t>
  </si>
  <si>
    <t>行业</t>
  </si>
  <si>
    <t>项目
所在地</t>
  </si>
  <si>
    <t>建设内容及规模</t>
  </si>
  <si>
    <t>建设
年限</t>
  </si>
  <si>
    <t>总投资
(万元)</t>
  </si>
  <si>
    <t>分乡镇
总投资</t>
  </si>
  <si>
    <t>预计2021年底累计
完成投资（万元）</t>
  </si>
  <si>
    <t>预计2022年底累计
完成投资（万元）</t>
  </si>
  <si>
    <t>预计2023年底累计完成投资（万元）</t>
  </si>
  <si>
    <t>2024年工作目标</t>
  </si>
  <si>
    <t>2024年计划投资
(万元)</t>
  </si>
  <si>
    <t>分乡镇计划投资</t>
  </si>
  <si>
    <t>年度计划安排</t>
  </si>
  <si>
    <t>一</t>
  </si>
  <si>
    <t>泉州台商投资区海山大道建设工程</t>
  </si>
  <si>
    <t>省在建</t>
  </si>
  <si>
    <t>城建环保</t>
  </si>
  <si>
    <t>洛阳镇 东园镇 张坂镇</t>
  </si>
  <si>
    <t>城市快速道；全长约15.42km，道路红线宽70米，主线采用双向8车道标准，道路等级为城市快速路，设计速度100km/h；辅道采用双向4车道，道路等级为城市主干路，设计速度40km/h，除杏纬1路至洛阳大道外，道路全线两侧设置辅路</t>
  </si>
  <si>
    <t>2020-2024</t>
  </si>
  <si>
    <t>三标段：一季度桥梁上构、桥梁附属、管道、路面、路基边坡防护完成100%；二季度基本完工。
四标段：一季度完成路基工程至90%，桥梁桩基至100%，桥梁下部结构至85%，桥梁上部结构至78%，综合管线工程至70%，路面工程50%；二季度完成完成路基工程至95%，桥梁桩基至100%，桥梁下部结构至95%，桥梁上部结构至90%，综合管线工程至90%，路面工程70%；三季度完成路基工程、桥梁桩基、桥梁下部结构、桥梁上部结构、综合管线工程、路面工程100%</t>
  </si>
  <si>
    <t>泉州台商投资区东西大道延伸段工程</t>
  </si>
  <si>
    <t>东园镇 张坂镇</t>
  </si>
  <si>
    <t>城市快速路：全长约6.32km，道路红线宽35.5-70米，起点至海灵大道段（K0+000～K5+220）道路红线宽65-70m，道路等级为城市快速路，设计速度100km/h，主线双向8车道，两侧设置辅道和人行道，需扣除海城大道互通范围（K0+900～K2+060）。海灵大道至军博园段（K5+220～K7+480）道路红线宽35.5m，道路等级为城市主干路，主线双向6车道，两侧设置人行道</t>
  </si>
  <si>
    <t>一季度完成路面工程至90%，附属工程至90%，交通工程90%；二季度完成路面工程至100%，附属工程95%，交通工程95%；三季度完成零星扫尾工程及验收</t>
  </si>
  <si>
    <t>泉州台商投资区海湾大道（海江大道-16号码头）工程</t>
  </si>
  <si>
    <t>东园镇 百崎乡</t>
  </si>
  <si>
    <t>城市主干路兼一级公路，起于16号码头，终于后渚大桥东桥头互通，全长11.35km，道路红线宽59~74m，主路设计速度100km/h，辅路设计速度为40km/h。其中海江大道—绕城高速段主线双向8车道+辅道双向2车道标准，绕城高速—16号码头段主线双向6车道+辅道双向4车道标准</t>
  </si>
  <si>
    <t>2018-2024</t>
  </si>
  <si>
    <t>一季度完成秀涂互通段垵头中桥剩余部分及工程收尾；二季度完成竣工验收</t>
  </si>
  <si>
    <t>泉州台商投资区海湾大道（海江大道-16号码头）工程（景观部分）</t>
  </si>
  <si>
    <t>区在建</t>
  </si>
  <si>
    <t>东园镇
百崎乡</t>
  </si>
  <si>
    <t>工程起点位于16号码头，路线先呈东西走向,由东西穿过秀涂港区临港物流园区,之后路线呈南北走向,由金融商务区、百崎生活区至后渚大桥东桥头。道路全长约11.3千米</t>
  </si>
  <si>
    <t>2022-2024</t>
  </si>
  <si>
    <t>一季度（待绕城高速施工面提交后）进行对应的施工工作；二季度完成项目整修，项目基本完工</t>
  </si>
  <si>
    <t>泉州台商投资区白沙变电站配套电缆管沟工程（东西大道和南北大道段）</t>
  </si>
  <si>
    <t>新申报
区在建</t>
  </si>
  <si>
    <t>洛阳镇
东园镇
百崎乡</t>
  </si>
  <si>
    <t>建设110KV高压电缆管沟约4188米</t>
  </si>
  <si>
    <t>2024-2025</t>
  </si>
  <si>
    <t>一季度完成招投标工作，开工；二季度累计完成20%的工程量；三季度累计完成40%的工程量；四季度累计完成60%的工程量</t>
  </si>
  <si>
    <t>2024年台商投资区配电网新建及改扩建项目</t>
  </si>
  <si>
    <t>洛阳镇
东园镇
张坂镇
百崎乡</t>
  </si>
  <si>
    <t>改造台商投资区基础配电网络，新建及改扩建农网台区变压器</t>
  </si>
  <si>
    <t>一季度完成投资至15%；二季度完成投资至40%；三季度完成投资至75%；四季度完成投资至100%</t>
  </si>
  <si>
    <t>泉州台商投资区天然气管网与新能源项目工程</t>
  </si>
  <si>
    <t>海玉路、泉东大道、海灵大道、海城大道等燃气中压管道12公里；
科一、鸿发能源光伏利用项目（光伏10MW）等</t>
  </si>
  <si>
    <t>一季度完成中压1.6公里，光伏5MW；二季度完成中压2.8公里，光伏1MW；三季度完成中压4.6公里，光伏2MW；四季度完成中压3公里，光伏2MW</t>
  </si>
  <si>
    <t>白沙安置小区四期（金韵花苑）</t>
  </si>
  <si>
    <t>新申报
省在建</t>
  </si>
  <si>
    <t>洛阳镇</t>
  </si>
  <si>
    <t>居住用地面积63050.87 平方米，配套公园绿地面积3940.32平方米，总用地面积为66991.19平方米（约合100.5亩）
本项目总建筑面积235867.18平方米，其中计容建筑面积182847.52平方米，不计容建筑面积53019.66平方米。
主要建设内容包括集中地下室、3层的集中商业、4层的15班幼儿园以及16层~26层的高层住宅（含配套），最高建筑高度78.9m</t>
  </si>
  <si>
    <t>一季度室外装修及室内装修完成总量60%；二季度完成室外市政工程70%。装修工程完成至90%；三季度室外市政工程全部完成、装修全部完成；四季度收尾及各专项验收及竣工验收</t>
  </si>
  <si>
    <t>杏田安置小区配套道路工程</t>
  </si>
  <si>
    <t>杏纬支1路（杏秀路-杏园路），起于杏秀路，终于杏园路，全长560米，横断面宽度24米，道路等级为城市支路</t>
  </si>
  <si>
    <t>2023-2024</t>
  </si>
  <si>
    <t>一季度完成路基至80%，路面至50%，桥涵至50%；二季度完成路基100%，路面100%，桥涵90%；三季度竣工验收（管线部分2023年底基本完工）</t>
  </si>
  <si>
    <t>桥头安置区配套道路工程</t>
  </si>
  <si>
    <t>洛江2路（城西大道-306县道），起于城西大道，终于306县道，为城市支路，全长约560米，道路全长470米，横断面宽度20米</t>
  </si>
  <si>
    <t>一季度进行路面及管线施工；二季度完成路面及综合管线施工；三季度完成人行道、交通工程、路灯工程并竣工验收</t>
  </si>
  <si>
    <t>杏纬支三路一期工程产业配套项目</t>
  </si>
  <si>
    <t>杏纬支三路一期工程：起于杏园路，终于睿步厂区西侧，道路全长约150m，道路等级为城市支路，道路红线宽15m，主车道双向2车道，设计车速30km/h</t>
  </si>
  <si>
    <t>一季度完成工可暨初步设计批复；二季度完成施工图设计、土地报批；三季度完成预算审核、施工招标并开工建设；四季度完工</t>
  </si>
  <si>
    <t>白沙片区棚户区改造项目安置房二期工程</t>
  </si>
  <si>
    <t>本项目包括地块三、地块四、地块五、地块六、地块七合计五个地块，总用地面积19.97万平方米，拟建设规模95.88万平方米的安置房，计容面积68.59万平方米，不计容面积27.28万平方米</t>
  </si>
  <si>
    <t>2019-2025</t>
  </si>
  <si>
    <t>一季度（地块三四七）装饰装修及机电安装完成至90％；（地块五六）完成垫层施工；二季度（地块三四七）装饰装修及机电安装全部完成，室外工程完成50％；（地块五六）完成地下室结构封顶；三季度（地块三四七）全部完工；（地块五六）主体施工至12层；四季度（地块五六）主体结构施工至24层，装饰装修及机电安装完成30％</t>
  </si>
  <si>
    <t>湖东花苑B地块项目</t>
  </si>
  <si>
    <t>东园镇</t>
  </si>
  <si>
    <t>项目总用地面积约44580.7平方米，总建筑面积约198095.14平方米，其中住宅面积建筑面积133303.50平方米，套数1114套；幼儿园建筑面积约5591.26平方米。主要建设内容包括包含7栋25~32层高层住宅建筑及附属配套设施和1栋4层15班制幼儿园（其中土地成本 12817.37159万元 ）</t>
  </si>
  <si>
    <t>2020-2025</t>
  </si>
  <si>
    <t>一季度12#楼屋面结构施工、砌体施工、内外装修，幼儿园内外装修，9#、11#、13#公区装修，地下室装修，水电安装；二季度9#、11#、13#公区装修，幼儿园、12#楼内外装修，地下室装修，水电安装，室外景观施工；三季度12#楼内外装修，地下室装修、水电安装、室外景观施工（含永水、永电等配套）；四季度12#楼公区施工、室外景观施工（含永水、永电等配套），工程验收</t>
  </si>
  <si>
    <t>秀涂安置小区B地块一期工程</t>
  </si>
  <si>
    <t xml:space="preserve">用地面积26016.84平方米（约39.02亩)，计容建筑面积78338.49平方米，总建筑面积108334.82平方米。其中住宅建筑面积68230.8平方米，总共500套（其中土地成本4783万元 ）                                                         </t>
  </si>
  <si>
    <t xml:space="preserve">秀涂安置房：一季度完成室外景观附属配套设施；二季度完成竣工验收工作                                                                     </t>
  </si>
  <si>
    <t>福厦高铁泉州东站综合客运枢纽装修工程</t>
  </si>
  <si>
    <t>泉州东站3#楼装修为客运站，作为泉州东站配套</t>
  </si>
  <si>
    <t>一季度方案设计；二季度完成前期手续报批；三季度开始施工；四季度完成施工</t>
  </si>
  <si>
    <t>电子信息产业园（东纬支四路、东纬支七路）</t>
  </si>
  <si>
    <t>东纬支四路（滨湖东路﹣杏园路）为城市支路，全长约410米，道路红线宽约15米；
东纬支七路（滨湖东路﹣杏园路）为城市支路，全长约410米，道路红线宽约15米</t>
  </si>
  <si>
    <t>一季度完成土地报批；二季度完成土地划拨，工规办理，进行工程预算编制，完成财审；三季度完成施工、监理单位招标，完成施工许可证办理，并进场施工；四季度完成路基工程15%</t>
  </si>
  <si>
    <t>泉州台商投资区海城大道玉田平交工程</t>
  </si>
  <si>
    <t>新申报
区预备</t>
  </si>
  <si>
    <t>张坂镇</t>
  </si>
  <si>
    <t>其中海城大道主线长586.6m，东西大道长1160m。工程主要建设内容有路线、路基路面、桥梁涵洞、人行天桥，地下通道、市政管线、照明工程、交通工程、绿化景观、改路等</t>
  </si>
  <si>
    <t>2024-2026</t>
  </si>
  <si>
    <t>一季度完成砂石处置方案；二季度工程招标并开工；三季度完成路基工程20%；四季度完成路基工程30%，管道工程30%</t>
  </si>
  <si>
    <t>玉泰二期</t>
  </si>
  <si>
    <t>总建筑面积约107896.7㎡，其中计容面积86453.8㎡（住宅85015.3㎡，商业1288.5㎡，配电室150.0㎡），不计容面积21442.9㎡（住宅架空2129.0㎡，商业骑楼472.0㎡，地下室,18841.9㎡）。容积率2.93，绿化率30.0%</t>
  </si>
  <si>
    <t>一季度完成施工图审查及预算编制；二季度完成预算财审，办理工规，施工招标；三季度完成场地平整，开工；四季度完成部分桩基工程</t>
  </si>
  <si>
    <t>金屿通道</t>
  </si>
  <si>
    <t>项目连接丰泽区城东街和台商投资区江城大道，路线全长4.48km，其中跨海域部分桥梁连续长度约1.4km，采用一级公路兼城市主干路标准、主线设计速度为60km/h,建安工程费用约21亿元,总投资额约35.54亿元</t>
  </si>
  <si>
    <t>2023-2025</t>
  </si>
  <si>
    <t>二季度完成桩基18%，墩台20%，上部12%；三季度完成桩基12%，墩台20%，上部12%；四季度完成上部12%</t>
  </si>
  <si>
    <t>百崎通道</t>
  </si>
  <si>
    <t>区预备</t>
  </si>
  <si>
    <t>百崎乡</t>
  </si>
  <si>
    <t>新建城东至百崎通道</t>
  </si>
  <si>
    <t>2023-2027</t>
  </si>
  <si>
    <t>一季度完成场站建设，路基清表；二季度完成交通导改，部分软基处理；三季度完成栈桥搭设，陆域桩基10%；四季度陆域桩基30%，水中桩基20%，承台10%</t>
  </si>
  <si>
    <t>二</t>
  </si>
  <si>
    <t>美亚日产智能电网电线电缆项目</t>
  </si>
  <si>
    <t>工业科技</t>
  </si>
  <si>
    <t>采用FANUC智能机器人排线并引进先进技术和设备，购置德国设备JSH1600束绞机、2-Φ140/7D型双螺杆灌浆机生产线、六头同芯式高速绕包机生产线、DAG10-60 型金属氩弧焊管机生产线、中压机台设备电缆机等先进生产线设备及其配套设施，生产智能电网用电缆、5G工业用电缆、矿物质电缆、高压电缆</t>
  </si>
  <si>
    <t>2022-2026</t>
  </si>
  <si>
    <t>一季度1#厂房主体结构封顶、内外装饰工程施工；二季度引进厂房设备，试车生产；三季度配套工程施工；四季度正式投产</t>
  </si>
  <si>
    <t>微米科技项目</t>
  </si>
  <si>
    <t>项目总投资2.5亿元，用地40亩，位于洛阳镇（力达项目北边）；
项目建设内容：建设生活区、办公区、研发车间、半导体插针车间、光器件车间、自动化车间及组装（洁净）车间等，建筑总面积约5万平方米；
项目经济效益：预计年产值1.8亿元，纳税2400万元</t>
  </si>
  <si>
    <t>2022-2025</t>
  </si>
  <si>
    <t>一季度主体工程建设；二季度一期完工；三季度开展二期前期工作；四季度二期开工</t>
  </si>
  <si>
    <t>泉州市荣信达医药智慧云存储产业园</t>
  </si>
  <si>
    <t>建设的医药智慧云仓储产业园项目，主要建设主体分为：一个“智慧中心”办公总部大楼、四个总部分属职能中心场馆（医药供应链管理中心、医药物流金融中心、标准化循环共享中心、智能医药仓储中心）</t>
  </si>
  <si>
    <t>一季度桩基施工；二季度基础施工；三季度主体建设；四季度主体结构封顶</t>
  </si>
  <si>
    <t>安邦展示生产基地项目</t>
  </si>
  <si>
    <t>市在建</t>
  </si>
  <si>
    <t>总建筑面积约4.1万平米，建设内容包括企业办公楼、生产厂房、员工生活区、仓储物流中心等，从事展架、货架、招牌、标识，智能家具、橱柜、家居装饰等的生产和销售</t>
  </si>
  <si>
    <t>2023-2026</t>
  </si>
  <si>
    <t>一季度桩基施工；二季度基础施工；三季度主体结构施工；四季度主体内装施工</t>
  </si>
  <si>
    <t>金恒发新材料项目</t>
  </si>
  <si>
    <t>总建筑面积约2.8万平方米，建设现代化标准车间面积、食堂、宿舍等，拟购置新设备30条和辅助设备</t>
  </si>
  <si>
    <t>一季度主体施工；二季度砌体施工；三季度内外装修；四季度项目配套工程施工</t>
  </si>
  <si>
    <t>石全石美产业园</t>
  </si>
  <si>
    <t>用地约15.1亩，引进全能砖/石一体机成型系统、变螺距螺旋输送机、全自动坐标式码垛机器人系统、全程托板回收系统、打包系统等</t>
  </si>
  <si>
    <t>一季度基础施工；二、三季度主体施工；四季度主体封顶并进行内外装修</t>
  </si>
  <si>
    <t>智能电力装备制造物资计量检测项目</t>
  </si>
  <si>
    <t>主要从事电力智能高端设备的研发和制造，电力设备物资的计量检测以及设备系统集成的设计和开发等，拟建设生产车间、办公及生活配套用房</t>
  </si>
  <si>
    <t>一季度A7#、A8#、A9#楼、10#楼主体结构建设；二季度装修施工；三季度室外配套工程建设；四季度竣工</t>
  </si>
  <si>
    <t>5G无线通信设备产业化项目</t>
  </si>
  <si>
    <t>总建筑面积14.42万平方米，建设生产厂房、办公研发楼、宿舍楼，年生产加工产品轨道基站设备9000台、中心接入设备6000台、分端接入设备60万台</t>
  </si>
  <si>
    <t>一季度基础建设；二季度主体建设；三季度内外装修；四季度室外工程</t>
  </si>
  <si>
    <t>泉州台商投资区海丝智造产业园项目（中银聚荣）</t>
  </si>
  <si>
    <t>新申报
省预备
区在建</t>
  </si>
  <si>
    <t>总建筑面积14.62万平方米，分两期建设24栋厂房、办公楼、公寓楼等</t>
  </si>
  <si>
    <t>一季度主体施工；二季度内外装修，三季度室外配套工程，四季度部分完工</t>
  </si>
  <si>
    <t>华悦和信科技产业园（嘉能新型生物技术项目）</t>
  </si>
  <si>
    <t>建设集研发、生产、销售于一体的创新型生物科技项目，引进台湾生产技术和瑞士布勒生产线、丹麦SPX生产线，开展酶制剂等新型生物材料的研发、应用和推广，项目拟建设智能化厂房、综合办公楼及相关配套设施等</t>
  </si>
  <si>
    <t>一季度桩基施工；二季度基础施工；三季度主体施工；四季度部分主体封顶</t>
  </si>
  <si>
    <t>泉州嘉德利新建7、8号超薄BOPP新材料生产线项目</t>
  </si>
  <si>
    <t>总建筑面积约22832.78平方米。新建厂房3幢共22832.78平方米，从德国布鲁克纳引进2条双向同步拉伸聚丙烯薄膜生产线，并配套分切机及相关辅助设备，新建7、8号超薄 BOPP新材料生产线项目。主要建筑物面积:22832.78平方米，新增生产能力(或使用功能):达产后可年产3000吨超薄电容器薄膜和约990吨聚丙烯粒子</t>
  </si>
  <si>
    <t>一季度完成前期；二季度桩基施工；三季度主体建设；四季度主体结构封顶</t>
  </si>
  <si>
    <t>泉州台商投资区泰友才智能科技厂区项目</t>
  </si>
  <si>
    <t>引进国外先进的龙门铣床、立床、端面铣、磨床、铣床等先进生产设备、环保设备，采用全套干法制砂生产工艺进行加工制造，生产系列矿山机械设备及配件产品</t>
  </si>
  <si>
    <t>一季度完成前期手续；二季度桩基施工；三季度基础施工；四季度主体施工</t>
  </si>
  <si>
    <t>东霖绿色建筑产业园</t>
  </si>
  <si>
    <t>项目总投资2.2亿元，项目用地142.3亩，位于东园镇锦厝村；
项目建设内容：拟建包括技术研发中心、中心实验室、玻璃生产及加工基地、幕墙与门窗研发为一体的生产基地，同时建设铝模生产基地、电气设备生产基地、爬架体系生产基地、绿色建筑研发中心、绿色建材生产基地、BIM技术应用中心等建筑现代化工业全产业链园区；
项目经济效益：项目全部建成投产后预计每年完成经营产值2.15亿元，预计可产生税收约2900万元</t>
  </si>
  <si>
    <t>2021-2025</t>
  </si>
  <si>
    <t>14号地块：一季度剩余部分楼栋基础施工；二、三季度主体建设；四季度主体装修、拆架、园区室外工程施工。
13号地块：三、四季度基础施工</t>
  </si>
  <si>
    <t>泉州台商投资区宏科电力科技有限公司生产基地建设项目（宏力达）</t>
  </si>
  <si>
    <t xml:space="preserve">新申报
省在建 </t>
  </si>
  <si>
    <t>建设产品研发中心、生产厂房及配套设施，建成智能配电网产品研发制造基地，建设3栋厂房，合计面积为6.33万平方米，建设宿舍楼、食堂及其他配套设施0.52万平方米。计划投入4条生产产线，购置耐压测试仪、局放测试仪、雷电冲击设备、开关智能测试仪等50台套生产测试设备，建成后产能可达到故障指示器5万套、配电网智能开关(含FTU)3万套、二遥动作型FTU2万套，线路运行状态分析装置2万套 主要建筑物面积:6.85万平方米，新增生产能力(或使用功能):故障指示器5万套、配电网智能开关(含FTU)3万套、二遥动作型 FTU2万套，线路运行状态分析装置2万套</t>
  </si>
  <si>
    <t>2021-2024</t>
  </si>
  <si>
    <t>一、二季度主体结构完工；三季度室外工程；四季度竣工验收</t>
  </si>
  <si>
    <t>福建省紫华陶纤研究院项目</t>
  </si>
  <si>
    <t>建设用地30亩，项目总投资约3亿元。规划建设集研发、孵化、中试、小批量生产为一体的先进材料研究院，开展新型高性能陶瓷纤维及复合材料预制产品的研发，电子元器件用陶瓷介质材料的研发和中试，形成小批量制备能力，为产业化做好研发试产准备</t>
  </si>
  <si>
    <t>一季度地下室建设完成；二、三季度主体建设；四季度主体建设完成，预备竣工验收</t>
  </si>
  <si>
    <t>东风重工</t>
  </si>
  <si>
    <t>生产东风巨无霸品牌新能源矿用车，载重30-60吨</t>
  </si>
  <si>
    <t>一、二季度完成前期；三季度主体开工；四季度主体建设</t>
  </si>
  <si>
    <t>五赫兹抗菌技术研发生产项目</t>
  </si>
  <si>
    <t>项目拟投资约1.2亿元 ，用地面积约49亩。规划建设五赫兹全球原材料研发生产制造基地、派顿国际技术转移中心、国际项目孵化中心、技术研发实验室、专家楼等，打造集高端生物科技研发、国际先进技术转移及产品试产基地、高精度检测服务及高新技术产品生产为一体的五赫兹高新技术生物科技园</t>
  </si>
  <si>
    <t>一季度桩基施工；二季度基础施工；三季度主体施工；四季度装修及室外道路施工</t>
  </si>
  <si>
    <t>泉州市华东电力设备有限公司扩建项目</t>
  </si>
  <si>
    <t>新建5#厂房，总建筑面积约18000㎡，引进3条国内先进空压机生产线</t>
  </si>
  <si>
    <t>一季度主体开工；二季度主体建设；三季度主体封顶；四季度内外装修、设备安装</t>
  </si>
  <si>
    <t>嘉隆模具有限公司扩建项目</t>
  </si>
  <si>
    <t>新建3#厂房，总建筑面积约12000㎡，引进过你先进的模具制造和鞋制造生产线</t>
  </si>
  <si>
    <t>上半年完成完成前期报建手续；三季度基础施工；四季度主体施工</t>
  </si>
  <si>
    <t>坦帕电气增资扩营项目</t>
  </si>
  <si>
    <t>项目位于东园镇溪庄社区,计划新建 3 幢标准化厂房和 1幢办公楼，总建筑面积约3万㎡，建设电力电气设备、高低压开关、电器元器件及自动化系统开发研究中心及生产线</t>
  </si>
  <si>
    <t>泉州魔域食品有限公司年产魔芋食品1500吨项目</t>
  </si>
  <si>
    <t>项目租赁泉州市富昌食品科技有限公司的闲置厂房，新增搅拌罐8个、精炼机4台、凝固剂机4台、全自动魔芋成型机3台、成型机1台、浸泡机9台、管式水煮机1台、浸泡桶13个、打结机13台、装盒机7台、封口机4台、八角搅拌机2台、滚揉机2台、拉伸膜包装机2台、小型包装机2台、高温杀菌釜三联锅1台、杀菌流水线1条、平行烘干机1台、开箱机1台、装箱机1台、码垛机1台、1t燃气蒸汽锅炉2台(一用一备)等设备，进行魔芋食品的生产加工主要建筑面积:0平方米，新增生产能力(或使用功能):年产魔芋食品1500吨</t>
  </si>
  <si>
    <t>一季度进行厂房内部装修；二季度完成内部装修及配套设施；三季度进行正式投产</t>
  </si>
  <si>
    <t>盛发新材料厂区建设项目（2#）厂房</t>
  </si>
  <si>
    <t>拟扩建1栋厂房，项目建设用地面积9504.38平方米，总建筑面积11886.81平方米，新增生产能力（或使用功能）:工业厂房</t>
  </si>
  <si>
    <t>一季度进行钢结构建设；二季度进行主体建设；三季度进行内外装修并落架；四季度进行绿化及配套设施施工</t>
  </si>
  <si>
    <t>中信重工智能装备产业基地项目</t>
  </si>
  <si>
    <t>主要负责以侨乡为依托面向海外市场的消防、警用安防、水下机器人等产品的研发、生产、销售和售后服务，后期将根据市场需求特点进行定制化的二次研发，提升泉州应急消防、城市管理等装备水平，带动相关产业链发展</t>
  </si>
  <si>
    <t>一期：已完工，可生产运营
二期：一季度主体封顶；二季度室内装修；三季度绿化景观施工；四季度竣工验收</t>
  </si>
  <si>
    <t>盛鑫互联网合版印智慧印刷生产基地项目</t>
  </si>
  <si>
    <t>总建筑面积6.8万平方，建设1幢综合楼、7幢厂房及配套设施，设置合版印刷生产线10条，年加工纸品4万吨</t>
  </si>
  <si>
    <t>一季度1#、2#厂房内外装修；二季度3#、4#厂房基础施工；三季度3#、4#厂房主体施工；四季度3#、4#厂房内外装修</t>
  </si>
  <si>
    <t>科一石墨烯合成新材料项目</t>
  </si>
  <si>
    <t>项目用地约119亩，位于张坂镇东西大道与张经四路交汇处；规划建筑面积约10万平方米，其中生产车间7万平方米，研发及检测中心1万平方米，办公楼及配套1万平方米，人才公寓1万平方米</t>
  </si>
  <si>
    <t>一季度5#-8#厂房主体框架结构封顶；二季度宿舍楼、办公楼主体框架结构封顶，外墙粉刷贴砖，地、楼面工程完成，；三季度主体验收，砌体工程，内墙粉刷、油漆、门窗安装工程完成；四季度屋面、室外工程，水电安装，竣工验收</t>
  </si>
  <si>
    <t>新日成热熔胶设备、涂布设备生产制造项目</t>
  </si>
  <si>
    <t>总建筑面积4.2万平方米，建设厂房、办公楼及配套设施，新增热熔胶机500台、涂布机50台</t>
  </si>
  <si>
    <t>一季度内外装修；二季度室外工程；三季度验收完工</t>
  </si>
  <si>
    <t>中乐科技厂区地项目（贝斯特）</t>
  </si>
  <si>
    <t>总建筑面积5.63万平方米，建设1栋办公楼，1栋宿舍楼、4栋厂房及配套设施，生产数码钢琴、电子鼓等电子乐器产品约20万件</t>
  </si>
  <si>
    <t>一季度完成内部装修；二季度完成外墙装修；三季度室外工程；四季度验收完工</t>
  </si>
  <si>
    <t>台商机械产业园</t>
  </si>
  <si>
    <t>总建筑面积约18万平方米，新建13栋标准厂房及配套设施，引进30家左右的两岸机械企业入驻园区</t>
  </si>
  <si>
    <t>一季度桩基施工；二季度主体施工；三季度室内外装修；四季度室外工程</t>
  </si>
  <si>
    <t>鑫达辉锂电池铝塑膜封装材料</t>
  </si>
  <si>
    <t>用地约200亩，项目一期占地150亩，规划总建筑面积10万㎡，拟建设铝塑膜产线8组，引进主要设备40台套、辅助设备100台套，采用铝箔热法涂布生产线，年产高性能动力电池用软包铝塑膜1亿㎡</t>
  </si>
  <si>
    <t>上半年完成一期土地出让工作；三季度桩基施工；四季度基础施工</t>
  </si>
  <si>
    <t>泉州市昌兴五金配件有限公司厂区建设项目</t>
  </si>
  <si>
    <t>总规划用地面积约20亩，规划建设厂房1.6万平方米，建设丙类高层厂房</t>
  </si>
  <si>
    <t>一季度基础施工；二季度进行厂房主体建设；三季度完成厂房主体建设；四季度主体封顶后进行内外装修</t>
  </si>
  <si>
    <t>楷祥新材料增产扩建项目</t>
  </si>
  <si>
    <t>扩建增加厂房15000㎡，建设为集研发、生产为一体的新型合成材料、纺织皮革助剂研发生产中心</t>
  </si>
  <si>
    <t>一季度主体施工；二季度内外装修；三季度主体完工</t>
  </si>
  <si>
    <t>艺洋轻工增产扩建项目</t>
  </si>
  <si>
    <t>扩建增加厂房24504㎡，进一步扩充高档茶几、镜子梳妆台、喷泉流水、动物大摆钟、高级落地灯、精美挂板、宗教马槽、花仙子、丘比特、动物大立体等产品生产线，建设为集研发、生产为一体的出口导向型礼品基地</t>
  </si>
  <si>
    <t>上半年主体施工；下半年内外装修</t>
  </si>
  <si>
    <t>天一精密机械增产扩建项目</t>
  </si>
  <si>
    <t>扩建增加厂房面积约1.1万㎡，生产研发单色与双色TR射出成型机、固态硅胶射出成型机、双色EVA射出成型机、新一代橡胶热压成型机等高端精密机械</t>
  </si>
  <si>
    <t>上半年完成前期报建手续；三季度基础施工；四季度主体施工</t>
  </si>
  <si>
    <t>福建科华中盈新材料有限公司石墨烯系列新材料项目（中烯石墨烯系列新材料生产线）</t>
  </si>
  <si>
    <t>投资建设石墨烯应用新材料产业园，总投资15亿元，分2期进行投资，其中一期投资5亿元，建设3条生产线（石墨烯水性特殊防护涂装材料生产线、石墨烯浆料生产线、石墨烯复合材料生产线）；二期建设生产线9条及运营总部管理中心</t>
  </si>
  <si>
    <t>一季度完成一期厂房、仓库等配套用房的外部装修；二季度完成一期厂房、仓库等配套用房的内装修；三季度启动二期8条生产线厂房、研发楼等主体建设；四季度加快二期主体建设</t>
  </si>
  <si>
    <t>儒鸿智能纺织新材料项目</t>
  </si>
  <si>
    <t>建设针织织造中心、智能化仓储中心及生活配套2万平方米，高端纺织及圆机纺织新材料生产中心及生活配套2万平方米，新材料（功能性）纺织材料研发中心1.5万平方米，总面积约5.5万平方米</t>
  </si>
  <si>
    <t>一季度完成厂房、办公楼外部装修并落架；二季度进行内部装修；三季度厂房周边配套设施建设；四季度竣工验收</t>
  </si>
  <si>
    <t>泉州台商投资区烯石新材料科技项目</t>
  </si>
  <si>
    <t>占地约450亩，建设30万平方米厂房生产制造高科技纤维材料，预计投产后年产值30亿元，纳税4亿元</t>
  </si>
  <si>
    <t>一季度完成生活区外墙和部分室内装修；二季度完成生活区室内装修和道路硬化；三季度验收完工</t>
  </si>
  <si>
    <t>泉州佰汇机械有限公司</t>
  </si>
  <si>
    <t>占地约25亩，总投资1亿元，主要生产立式加工中心、龙门加工中心、砖攻加工中心、数控雕铣机及数控机床等</t>
  </si>
  <si>
    <t>一季度宿舍楼主体验收；二季度厂房主体建设；三、四季度厂房内外部装修</t>
  </si>
  <si>
    <t>泉州市良将设备制造有限公司</t>
  </si>
  <si>
    <t>占地约60亩，主要生产制造新型鞋机</t>
  </si>
  <si>
    <t>2019-2024</t>
  </si>
  <si>
    <t>一季度启动配套设施施工；二季度完成安装水电及配套设施施工；三季度竣工验收</t>
  </si>
  <si>
    <t>德润电子产业园（二期）</t>
  </si>
  <si>
    <t>主要建设高端产业园，引进医疗器械、耗材、检测等相关产业</t>
  </si>
  <si>
    <t>一季度进行1#门卫兼消控室、29#办公室主体建设；二季度完成1#门卫兼消控室、29#办公楼结构完成；三季度进行厂房内外装修；四季度完成厂房内外装修</t>
  </si>
  <si>
    <t>祥兴智能数控彩色印刷基地示范工厂项目</t>
  </si>
  <si>
    <t>引进塑料包装、纸袋包装、无纺布包装等生产线，建设智能数控彩色印刷基地，主要建设内容包括现代化、智能化印刷生产车间、物流仓库及展览展示中心等</t>
  </si>
  <si>
    <t>一季度进行厂房主体建设；二季度完成厂房主体建设；三季度进行厂房外部装修；四季度进行厂房内部装修</t>
  </si>
  <si>
    <t>文松彩印年产5亿平方米纸板纸箱智能化升级扩建项目</t>
  </si>
  <si>
    <t>利用现有厂房30000平方米，新增全自动纸箱生产联动线1套，配置全自动上料机，全自动机械手码垛机；新增全自动平压平模切机及全自动机械手码垛系统1套；新增智能物流输送控制系统1套。对现有联动线进行智能升级，增加全自动上料机，全自动机械手码垛系统1套；对现有印刷机、横切机增配自动上料机；对全自动钉糊机进行升级，增加全自动机械手码垛系统1套。项目完成后能够大幅度提升生产智能化水平，减少员工的工作强度，有效减少人工成本，每年可以增加约5亿平方米的产量</t>
  </si>
  <si>
    <t>一季度购入生产线设备；二季度对购入的设备进行调试；三季度正式投产</t>
  </si>
  <si>
    <t>中重智慧产业园</t>
  </si>
  <si>
    <t>中重智慧产业园现已入驻机构及企业以人工智能、信息科技产业等“高新特新”企业为主，智慧医疗板块以“福建环宇通信息科技股份有限公司、泉州市友联医疗器械有限公司”牵头企业；智能制造板块以“中科丰阳（福建）科技有限公司，域钏机械科技有限公司，江西太空机器人有限公司，中重智能装备有限公司”等企业；中央厨房板块以“福建中禾食品科技有限公司、康大师环保科技”等企业；信息软件开发板块以“腾讯云计算、福建省华云软件有限公司、厦门神搜网络科技有限公司、福建省圣源智联科技有限公司”等企业；智慧康养板块以“泰好康电子科技”等企业，园区备套机构“上海科威国际技术转移中心、粤港澳大湾区机器人创新联盟”等共计23家机构及企业。</t>
  </si>
  <si>
    <t>一季度已启动入驻装修企业为：腾讯云计算数字展厅、中科丰阳（福建）科技有限公司、域钏机械科技有限公司、厦门神搜网络科技有限公司、福建省华云软件有限公司、康大师环保科技，中重智能装备有限公司；二季度启动入驻装修及投产企业：腾讯云计算数字展厅投入使用、中科丰阳（福建）科技有限公司四条生产产线投入使用及总部办公区正式运营，域钏机械科技有限公司完成整体搬迁及产线投入使用，厦门神搜及华云软件完成整体搬迁及投入使用；联禾矗信息科技、泰好康电子科技、圣源智联科技、友联医疗器械、殊齐汽配启动装修；三季度启动装修及投产企业：联禾矗信息科技、泰好康电子科技、圣源智联科技、友联医疗器械、殊齐汽配均完成整体搬迁及投产；锦纬商标、环宇通科技、中禾食品科技启动装修；四季度投产企业：暖光文旅、锦纬商标、环宇通科技均完成装修</t>
  </si>
  <si>
    <t>台中产业小镇项目</t>
  </si>
  <si>
    <t>占地约150亩，引进一批台湾优质企业，以精密机械、食品加工、小家电生产等台资企业为主</t>
  </si>
  <si>
    <t>鼎虹：一季度桩基进场；二季度开启厂房主体建设；三季度进行厂房主体建设；四季度完成厂房主体建设。
鼎飨：一季度竣工验收</t>
  </si>
  <si>
    <t>三</t>
  </si>
  <si>
    <t>建发和著小区</t>
  </si>
  <si>
    <t>商贸服务</t>
  </si>
  <si>
    <t>本项目总用地面积100471平方米(150.7亩)拟建设成规模约34.7万平方米的集商业、服务配套及高尚住宅为一体的城市综合体。计容面积：80325.14平方米；地下室面积：46030.51平方米；其他不计容面积806.86平方米</t>
  </si>
  <si>
    <t>一季度主体进度完成100%；二季度公区装修完成100%、立面涂料完成100%；三季度景观完成100%；四季度准备验收交付</t>
  </si>
  <si>
    <t>台商投资区蓬莱八仙过海大型生态旅游项目</t>
  </si>
  <si>
    <t>东园镇
张坂镇</t>
  </si>
  <si>
    <t>一期建设极地海洋世界、陆生动物园、鲸豚驯养繁殖基地、海上游乐项目及职工宿舍、专家公寓、主题酒店、高星级酒店等；二期建设欧乐堡梦幻世界及配套服务设施</t>
  </si>
  <si>
    <t>2018-2025</t>
  </si>
  <si>
    <t>一季度完成“马戏表演馆”主题建设，完成“长颈鹿酒店、长颈鹿餐厅”施工前期准备；二季度完成“马戏表演馆”总体施工并验收，进入试营业，“长颈鹿酒店、长颈鹿餐厅”开始施工；三季度“长颈鹿酒店、长颈鹿餐厅”进行主体工程施工；四季度：完成“长颈鹿酒店、长颈鹿餐厅”主体工程施工</t>
  </si>
  <si>
    <t>福建隆盛高端商务经济项目</t>
  </si>
  <si>
    <t>总建筑面积4.09万平方米，建设集管理、研发、采购、物流及商务服务、财务咨询管理、工程设计、营销中心的综合职能性商务大楼，作为公司及权属企业的集中办公场地</t>
  </si>
  <si>
    <t>一季度基础施工；二季度主体结构施工；三季度墙体砌筑施工；四季度主体装饰施工</t>
  </si>
  <si>
    <t>洛阳湾世遗小镇（洛阳桥世遗文创小镇）项目</t>
  </si>
  <si>
    <t>项目总投资约80亿元，分三期建设。其中，Ⅰ期总投资约20亿元，为洛阳桥古镇改造核心区（约138亩）和开发建设区（约80亩），Ⅱ期为洛阳桥古镇非核心改造区（约610亩），Ⅲ期为开发建设区（约100亩）。拟打造游客中心、企业会客厅、红人电商数字化场景拍摄基地、网红孵化教育培训基地、选品中心、网红联合办公和直播间以及红人电商企业总部基地等组成的红人电商产业商业空间，以及沉浸式闽南美食和酒吧街区、网红精品民宿、两岸国潮文创街区和主题活动广场等</t>
  </si>
  <si>
    <t>2024-2028</t>
  </si>
  <si>
    <t>一季度完成一期土地出让；二、三季度完成方案审批及前期报建工作；四季度开工建设</t>
  </si>
  <si>
    <t>港城·龙湖国际</t>
  </si>
  <si>
    <t>项目规划用地面积为6678.86平方米(约10亩)，拟建1栋28层的办公楼，总建筑面积43482平方米，其中计容建筑面积32039.0平方米，不计容建筑面积11442平方米。办公楼地上层数为28层，建筑高度99.9米，首层5.2米，标准层3.5米:1层为架空绿化空间和设备用房:2层设物业管理用房和开放式办公，3~28层均为开放式办公。设置两层地下室，地下面积10784平方米，均为机动车库，人防设在地下二层。主要建筑物面积:43482平方米</t>
  </si>
  <si>
    <t>一、二季度主体结构施工；三季度主体封顶，进行砌体；四季度主体装饰工程施工</t>
  </si>
  <si>
    <t>路港商业广场项目</t>
  </si>
  <si>
    <t>项目建设用地30亩，建设内容包含:高端酒店、5A写字楼、大型商业中心、商业步行街、会议中心、设计科研中心等，打造集办公、购物、休闲、餐饮、文化、娱乐为一体的区域性标志性建筑，项目规划建筑高度100米，建筑面积8万平方米</t>
  </si>
  <si>
    <t>一季度完成用地报批；二季度完成前期；三季度桩基施工；四季度基础施工</t>
  </si>
  <si>
    <t>台商时代广场项目</t>
  </si>
  <si>
    <t>打造集城市运动休闲娱乐中心、台湾主题商业街区、国际联号轻奢酒店、两岸创新产业办公为一体的“强台湾特色+标杆级商业+创新性产业空间”项目，建设和运营特色商业、办公楼、酒店、旅馆等商圈业态</t>
  </si>
  <si>
    <t>一季度2#地块桩基施工；二季度1#、3#地块桩基施工，2#地块主体施工；三季度1#、3#地块地下室施工；四季度1#、3#地块主体施工</t>
  </si>
  <si>
    <t>杏东产业园区邻里中心项目</t>
  </si>
  <si>
    <t>新申报
市在建</t>
  </si>
  <si>
    <t>总建筑面积约4.2万平方米，建设邻里中心、社区公共服务中心、保障性住房、人才公寓、配套设备及物业用房、地下室等</t>
  </si>
  <si>
    <t>一季度完成主楼承台及筏板基础，进行地下室墙柱及顶板建设；二季度完成地下室建设，进行1楼至3楼主体结构建设；三、四季度完成4楼至13楼主体结构建设</t>
  </si>
  <si>
    <t>电子信息产业园邻里中心</t>
  </si>
  <si>
    <t>电子信息产业园邻里中心项目总投资约3.3亿元，用地规模约29.89亩，总建筑面积约6.75万平方米。项目将建设成集合邻里中心、社区公共服务中心,650套宿舍型保障性租赁房、宿舍和配套设施等业态功能于一体的产业园区邻里中心</t>
  </si>
  <si>
    <t>一季度完成土地报批，完成施工图设计、部分前期工作；二季度完成土地招拍挂，办理土地证，完成初设、概算批复，完成地勘报告、施工图审查；三季度完成工规办理，工程预算编制，完成财审；四季度完成施工、监理招标，办理施工许可证并进场施工</t>
  </si>
  <si>
    <t>区中心商圈邻里中心</t>
  </si>
  <si>
    <t>总用地面积：18539㎡（合27.83亩）地块控规要求：容积率2.5，限高60m，密度35%。拟建总部办公，邻里商业中心，社区商业</t>
  </si>
  <si>
    <t>2024-2027</t>
  </si>
  <si>
    <t>一季度完成前期工作；二季度开展招标事项核准（施工、监理、检测）；三季度进行基础与开展地下室；四季度完成地下室工程</t>
  </si>
  <si>
    <t>紫云全媒体中心商务办公项目</t>
  </si>
  <si>
    <t>打造国内重量级全媒体中心及跨境电商平台，同时将公司旗下控股公司的全媒体业务以及子公司迁移到中心运营，引入重量级媒体业务方并联合运营，召集百度、京东、腾讯等国内多家知名互联网及电商企业入驻聚集</t>
  </si>
  <si>
    <t>一季度主体施工；二季度计划引入腾讯抖音服务商等；三季度计划引入游戏开发板块等</t>
  </si>
  <si>
    <t>嘉德利高端商务经济项目</t>
  </si>
  <si>
    <t>主要用于建设新材料研发中心、公司运营中心及相关配套设施</t>
  </si>
  <si>
    <t>一季度主体施工；二季度砌体施工；三、四季度内外装修</t>
  </si>
  <si>
    <t>灵通总部</t>
  </si>
  <si>
    <t>占地面积10亩，建设面积1.2万平方米</t>
  </si>
  <si>
    <t>一、二季度主体结构验收、幕墙、水电和消防安装工程；三、四季度幕墙、室外工程和一装          （施工合同纠纷，已停工多年）</t>
  </si>
  <si>
    <t>中建名城总部项目</t>
  </si>
  <si>
    <t>项目用地约10.1亩，位于总部经济区；规划建设面积6000多平方米，建设运营总部，作为集团公司及部分独立子公司和分公司集中办公场地</t>
  </si>
  <si>
    <t>一季度基础施工；二季度主体建设；三季度主体建设；四季度装饰装修施工</t>
  </si>
  <si>
    <t>中恒嘉总部</t>
  </si>
  <si>
    <t>项目用地约11.8亩，位于总部经济区；建设总部经济大楼，用于集团公司及部分独立子公司和分公司集中办公场地；项目经济效益：总部大楼投入运营后连续3个年度纳税均不低于2000万元</t>
  </si>
  <si>
    <t>泉发高端商务经济项目</t>
  </si>
  <si>
    <t>建设集办公、科研、培训等功能为一体的企业大楼，满足集团企业规范管理的需要</t>
  </si>
  <si>
    <t>一季度主体砖墙砌筑；二、三季度内外装修同步施工；四季度室外工程完成及竣工验收</t>
  </si>
  <si>
    <t>水务产业园</t>
  </si>
  <si>
    <t>建设所属集团公司及部分独立子公司和分公司集中办公场地</t>
  </si>
  <si>
    <t>一季度完成施工图预算编制及审核、施工招标、施工许可办理；二季度基坑开挖及支护；三季度桩基动工；四季度基础施工</t>
  </si>
  <si>
    <t>维也纳商务酒店及区域营运中心项目</t>
  </si>
  <si>
    <t>总面积约14.9亩，维也纳酒店集团在闽南地区建设首家旗舰店（按四星级标准建设），建筑面积约2万平方米，规划建筑物12-18层，客房约200间，建设集餐饮娱乐、会议一体综合星级酒店</t>
  </si>
  <si>
    <t>一、二季度主体建设，主体封顶；三、四季度主体砌体，进行内外装修</t>
  </si>
  <si>
    <t>中海学府世家</t>
  </si>
  <si>
    <t>中海学府世家项目，总建筑面积310640.1平方米，项目一期统一建设</t>
  </si>
  <si>
    <t>一季度底交房使用</t>
  </si>
  <si>
    <t>阳光翡丽酒店</t>
  </si>
  <si>
    <t>项目计划租赁阳光城翡丽公园6#、7#楼，建设四星级酒店及餐饮综合体。总面积约36000平，其中一期6#楼18000平，高十七层，租期二十年，包括四到十七层共计265间客房，一至三层500平米的挑高大堂，3500平米的大型餐饮及会议中心。二期7#楼18000平，拟作为度假型公寓，影视酒店</t>
  </si>
  <si>
    <t>上半年完成酒店装修；下半年投入运营</t>
  </si>
  <si>
    <t>海丝乐活小镇</t>
  </si>
  <si>
    <t>用地224亩，规划建筑面积27万平方米</t>
  </si>
  <si>
    <t>A区（弘朗）：一季度2号3号地块商业桩基进场；二季度2号3号地块商业基桩基施工；三季度2号3号地块商业地下室结构施工；四季度2号3号地块商业地下室及主体结构施工。
B区（承高）：一季度桩基进场；二季度桩基施工；三季度地下室结构施工；四季度地下室及主体结构施工</t>
  </si>
  <si>
    <t>科龙山生态旅游度假区项目</t>
  </si>
  <si>
    <t>在张坂镇群贤村科龙山建设生态旅游度假区项目，规划用地1894亩，利用山体废耕农田、废弃石窟等进行大面积林相改造和绿地彩化，打造一个集运动养生、商务度假、娱乐休闲于一体的生态旅游度假区。目前在建：
力高大港·樾澜山项目，总建筑面积239074.12平方米，项目分一、二期，其中一期总建筑面积84931.12平方米，二期总建筑面积154143平方米
力高大港·裕珑庄项目，总建筑面积279651.05平方米，项目分一、二期，其中一期总建筑面积144770.30平方米，二期总建筑面积134880.75平方米</t>
  </si>
  <si>
    <t>力高大港·樾澜山：一季度一期北区33-40号楼砌体完成，抹灰完成80%；二季度一期北区33-40号楼屋面落架完成；三季度一期北区33-40号楼外立面，景观完成；四季度一期北区33-40号楼项目毛坯竣备完成。
力高大港·裕珑庄：一季度一期项目竣工备案完成，室内精装进场施工10%、二期多层区项目主体结构封顶；二季度一期室内精装完成50%、多层区砌体完成100%，室内抹灰完成20%；三季度一期室内精装完成90%、二期多层区室内抹灰完成；外墙抹灰完成50%；四季度一期室内精装完成，项目交付、二期多层区外墙抹灰完成，外立面涂料完成50%</t>
  </si>
  <si>
    <t>泉州台商投资区广茂广场项目</t>
  </si>
  <si>
    <t>总建筑面积25.25万平方米，建设一个集餐饮、住宿、办公、购物为一体的商业综合体</t>
  </si>
  <si>
    <t>一季度桩基施工；二季度基础地下室；三季度1#楼主体结构施工；四季度2#楼主体结构施工</t>
  </si>
  <si>
    <t>保利时光印象</t>
  </si>
  <si>
    <t>本项目为保利发展台商项目，用地面积124586平方米，总建筑面积456717.45平方米，其中计容面积373758平方米，包含25栋高层商品房住宅及7400平方米商铺</t>
  </si>
  <si>
    <t>一季度三期精装施工；二季度三期精装施工；三季度三期首批次精装交付；四季度三期全部交付完成</t>
  </si>
  <si>
    <t>美的云玺苑</t>
  </si>
  <si>
    <t>泉州台商投资区美的云玺台（二期）项目，总建筑面积259249.10平方米，项目为一个地块，分两个标段建设，其中一标段总建筑面积为137072.63平方米，二标段总建筑面积为122176.47平方米</t>
  </si>
  <si>
    <t>一季度项目建设完成100%；二季度交付完成50%；三季度全部交付完成</t>
  </si>
  <si>
    <t>南飞鸿·乐荟港（B区）铂尔曼酒店、诺富特酒店</t>
  </si>
  <si>
    <t>项目位于台商投资区张坂镇玉山村，本项目用地面积40543.52㎡（约60.8亩），总建筑面积：118318.95㎡，其中计容建筑面积81087.04㎡，不计容建筑面积：37231.91 ㎡，酒店栋数2栋，其中铂尔曼酒店计容建筑面积：38088.9㎡；诺富特酒店计容建筑面积：15224.65㎡，以及配套商业27773.49㎡</t>
  </si>
  <si>
    <t>一季度取得桩基施工证；二季度地下室施工完成；三季度主体建设20%；四季度主体建设40%</t>
  </si>
  <si>
    <t>玉山渔村酒店项目</t>
  </si>
  <si>
    <t>玉山渔村（酒店）项目位于台商投资区张坂镇海湾大道与海玉路交汇处，比邻230亩乐活小镇旅游商业综合体，其中一期投资8亿，建筑面积约52000㎡：建设海鲜美食城2栋；主题酒店2栋；公寓式酒店2栋及周边环境配套设施。二期投资12亿：预建设写字楼2栋、娱乐城1栋等。项目建成后适合家庭式旅游度假、自住投资、出租托管运营、商业办公等投资模式，打造美食、休闲、娱乐、旅游为一体的渔村</t>
  </si>
  <si>
    <t>该项目分三期建设。
一至三季度一期项目前期工作；四季度进场施工</t>
  </si>
  <si>
    <t>永鑫酒店</t>
  </si>
  <si>
    <t>本项目用地面积20284.64m2（约30.4亩），总建筑面积：78410.62 m2，其中计容建筑面积60853.92 m2，不计容建筑面积：17556.7 m2，酒店栋数6栋，其中1#楼13层，计容建筑面积13800.01 m2；2#20层，计容建筑面积8352.38 m2，3#楼20层，计容建筑面积8274.57 m2,5#楼、7#楼裙房15层，计容建筑面积18340.63 m2；6#楼16层，计容建筑面积12086.33 m2。新增生产能力（或使用功能）：酒店装修、酒店式公寓、商业、车位</t>
  </si>
  <si>
    <t>一季度主体结构完成、二季度砌体完成、三季度外装修完成、四季度室外工程</t>
  </si>
  <si>
    <t>奇山天润大厦</t>
  </si>
  <si>
    <t>计划建设旅馆1幢（20层），建筑面积2.5万㎡；企业自用办公1幢（15层），建筑面积1万㎡；高层商业办公1幢（23层），建筑面积16484.68㎡；多层商业办公2幢（均为5层），建筑面积7174.52㎡</t>
  </si>
  <si>
    <t>一季度完成主体建设30%；二季度完成主体建设70%；三季度完成主体建设；四季度外墙装修</t>
  </si>
  <si>
    <t>隆盛逸龙轩</t>
  </si>
  <si>
    <t>项目用地面积17121平方米，总建筑面积89497.03平方米，不计容建筑面积22040.29平方米，计容建筑面积67456.74平方米，共建4栋商品房建筑面积65912.48平方米，
配套建筑面积1544.26平方米，地下室建筑面积19980平方米。
主要建筑面积:67456.74平方米, 新增生产能力(或使用功能):商品房</t>
  </si>
  <si>
    <t>一季度基础开工；二季度主体施工；三季度主体封顶；四季度主体砌体施工</t>
  </si>
  <si>
    <t>大创CBD商务中心（1#-3#楼及对应地下室）</t>
  </si>
  <si>
    <t>计划建设地下室一层，建筑面积4586.82㎡；一类高层公共建筑一幢(17层) ，1#楼建筑面积16645.64㎡；多层公共建筑两幢（3层），2#楼建筑面积1078.34㎡、3#楼建筑面积1293.13㎡</t>
  </si>
  <si>
    <t>一季度完成地下室结构；二季度完成主体建设50%；三季度完成主体建设50%；四季度完成主体建设</t>
  </si>
  <si>
    <t>美的翰林苑</t>
  </si>
  <si>
    <t>泉州台商投资区美的翰林苑项目，总建筑面积27万平方米，项目为一个地块，分两个标段建设，其中一标段总建筑面积为8.5万平方米，二标段总建筑面积18.5万平方米</t>
  </si>
  <si>
    <t>一、二季度精装完成100%，交付完成40%；三、四季度交付完成100%</t>
  </si>
  <si>
    <t>钱隆酒店</t>
  </si>
  <si>
    <t>项目位于台商投资区百崎乡莲埭村，比邻宝龙商业综合体，拟打造集美食、休闲、娱乐、旅游为一体的文旅商业综合体。项目总建筑面积30000平方米，包含主题酒店、公寓式酒店、海鲜美食城、写字楼</t>
  </si>
  <si>
    <t>一季度项目前期准备；二季度酒店设计；三季度开始装修；四季度完成初步装修</t>
  </si>
  <si>
    <t>四</t>
  </si>
  <si>
    <t>泉州台商投资区第五实验小学、第七实验小学</t>
  </si>
  <si>
    <t>社会事业</t>
  </si>
  <si>
    <t>洛阳镇
东园镇</t>
  </si>
  <si>
    <t>泉州台商投资区五实验小学（师院附小台商分校二校区）,建设规模72班，2700个学位，占地面积约61.05亩，建筑面积约60168平方米。
泉州台商投资区七实验小学，建设规模60班，2700个学位，占地面积约59.87亩，建筑面积约57668平方米（其中安征迁成本约92070万元 ）</t>
  </si>
  <si>
    <t>五小：3000
七小：100</t>
  </si>
  <si>
    <t>区第五实验小学：一季度完成主体结构封顶并进行室内装修；二季度完成室内装修并进行室外工程施工；三季度完成项目竣工验收。
区第七实验小学：一、二季度办理前期手续；三季度完成施工招标；四季度工程开工建设，完成桩基工程，进行地下室结构施工</t>
  </si>
  <si>
    <t>泉州台商投资区首都师范大学附属泉州学校（小学校区）</t>
  </si>
  <si>
    <t>占地面积约61亩，总建筑面积约42800平方米，主要建设内容包括建设教学楼、实验楼、综合楼、食堂、教师公寓、看台、大门和地下室等建筑，配套建设地下消防水池，室外标准300米塑胶运动场地、电力、给排水、绿化、道路硬化等附属设施。办学规模60班，2700个学位</t>
  </si>
  <si>
    <t>教师公寓：一季度完成主体结构施工；二季度完成室内装修、室外工程施工；三季度完成项目竣工验收（需田径场东北侧两栋民房征迁完成的前提下）</t>
  </si>
  <si>
    <t>泉州台商投资区首都师范大学附属泉州学校（中学校区）</t>
  </si>
  <si>
    <t>占地面积约134.6亩，总建筑面积约12万平方米，项目分初中部和高中部两个地块建设。其中，初中部总建筑面积48320平方米，高中部总建筑面积71680平方米。初中部主要建设内容包括，建设教学楼、实验楼，礼堂、图书馆，学生公寓，；高中部包括教学楼，实验艺术楼、综合楼、体育馆、学生公寓等建筑，配套建设等附属设施。办学规模初中48班，2400个学位，高中36班，1800个学位</t>
  </si>
  <si>
    <t xml:space="preserve">
一季度完成初高中部主体结构；二季度完成高中部主体结构和初中部装饰装修；三季度高中部装饰装修，初中部室外工程；四季度完成高中部室外工程</t>
  </si>
  <si>
    <t>泉州华光职业学院北校区项目（一期）</t>
  </si>
  <si>
    <t>泉州华光职业学院北校区项目：计划总投资3.7亿元，总占地面积300亩，总建筑面积236964.73平方米，拟建设办公楼、教学楼、实训楼、宿舍楼、图书馆、食堂、教师公寓、生活用房等配套设施工程的项目建设。该项目分三期建设，目前主要建设一期，二、三期暂无建设计划。
其中一期：计划总投资9000万元，主要建设：29-32#宿舍楼、33#食堂综合楼、34#教师公寓)，主要建设4栋宿舍楼、1栋食堂和1栋教室公寓，即，总建筑面积为34314.78平方米，其中计容建筑面积为32072.60平方米、不计容建筑面积为2242.18平方米</t>
  </si>
  <si>
    <t>一季度完成2栋宿舍楼交付使用，进行食堂主体建设；二、三季度进行2栋宿舍楼和1栋教师公寓主体建设；四季度争取一期竣工</t>
  </si>
  <si>
    <t>国家省级区域医疗中心</t>
  </si>
  <si>
    <t>总建筑面积37.98万平方米，按照三级综合医院标准进行建设，分两期建设和投入使用，主要建设急诊部、门诊部、住院部、医技科室、保障系统、业务管理和院生活用房及相应预防保健、科研和教学培训设施等，同时配套道路、绿地、室外活动场地和停车场等，规划设置床位2000张</t>
  </si>
  <si>
    <t>一季度完成项目建议书批复、申请用地联席会（责任单位发展集团）、完成项目区域内征迁（责任单位台商区）、明确投融资方案；二季度发布征迁公共及安置方案、完成用地组件及农转报批，完成初步设计方案，完成用地批复、“多评合一”及地质勘察；三季度成地勘资料图审工作、完成基础施工图设计及审查工作、办理桩基先行施工许可证；四季度桩基施工完成至20%</t>
  </si>
  <si>
    <t>福建医科大学泉州湾研究生科创实践基地</t>
  </si>
  <si>
    <t>总建筑面积约19.97万平方米，主要建设教室、实验室、图书馆、食堂、学生公寓、体育馆、行政办公用房、地下停车场及人防设施等，同时配套建设绿化、道路、给排水、供电等附属设施，办学规模5000人</t>
  </si>
  <si>
    <t>泉州台商投资区第十七中学静慧楼拆除重建项目</t>
  </si>
  <si>
    <t>项目建设地点位于泉州台商投资区洛阳镇洛安村，项目原为学生宿舍楼静慧楼，本次拟拆除重建为1#学生宿舍楼，总建筑面积6482.49㎡。主要建设内容为建设一栋6层含食堂的学生宿舍楼，并配套建设室外道路、绿化、综合管线等</t>
  </si>
  <si>
    <t>一季度完成基础施工；二季度主体封顶；三季度内外装修；四季度室外施工，竣工</t>
  </si>
  <si>
    <t>泉州市委党校新校区二期建设项目</t>
  </si>
  <si>
    <t>二期项目拟建总面积14190平方米（其中计容面积10640平方米），总估算13447万元。具体拟建设内容有以下几项：①新建书院，建筑面积约1500平方米；②新建宿舍楼，建筑面积12070平方米（包括地下车库）；③新建学员报到处，建筑面积约620平方米；④新建钢结构风雨连廊，长度约195米；⑤报告厅声学改造，室内使用面积约900平方米；⑥实训室改造，拟改造一间新闻发布会现场、一间模拟法庭；⑦新建室外地面停车场和充电桩，面积约5485平方米；⑧绿化景观提升，主要包括绿化提升、校园文化建设及健身步道三部分；⑨智能化提升，主要为了解决校园内智能化水平不高的问题</t>
  </si>
  <si>
    <t>一季度完成概算及报批；二季度完成施工图设计及预算；三季度完成施工、监理等招投标；四季度完成项目报建并开工建设</t>
  </si>
  <si>
    <t>泉州台商投资区颐和三甲医院</t>
  </si>
  <si>
    <t>规划床位3000张，一期床位1200-1500床，建设心脏医学中心、脑中风中心、癌症治疗中心、健康管理中心及医护人员综合用房；二期建设内镜微创培训基地及医护行政人员培训会议中心等</t>
  </si>
  <si>
    <t>一季度1#门诊医技楼－勤和楼基础施工；二季度1#门诊医技楼－泰和楼室内装修；1#门诊医技楼－勤和楼地下室结构施工；三季度1#门诊医技楼－泰和楼室内装修；1#门诊医技楼－勤和楼上部主体结构施工；四季度1#门诊医技楼－泰和楼室内装修；1#门诊医技楼－勤和楼上部主体结构施工</t>
  </si>
  <si>
    <t>泉州惠南中学运动场（原泉州第十六中学运动场）</t>
  </si>
  <si>
    <t>惠南中学是一所一级达标完全中学，现有69个教学班，在校生3440人。因泉州高铁东站建设，学校原运动场部分拆除，急需建设新运动场，占地面积约45亩</t>
  </si>
  <si>
    <t>在高铁片区规划完成调整的前提下：
一季度完成征迁工作；二季度前期工作；三季度招投标；四季度开工</t>
  </si>
  <si>
    <t>泉州台商投资区医院门诊医技楼建设项目</t>
  </si>
  <si>
    <t>项目总建筑面积46131.44平方米，主要建设内容为1栋地下二层地上五层的门诊医技楼，大门和停车场等</t>
  </si>
  <si>
    <t>一季度进行装饰装修工程和室外工程；二季度完成合同内工程量及项目初验；三季度办理各专项验收，组织竣工验收</t>
  </si>
  <si>
    <t>泉州台商投资区医院张坂分院（张坂镇卫生院选址重建项目）</t>
  </si>
  <si>
    <t>项目总用地面积约37亩，总建筑面积约5.24万平方米，分两期建设。其中一期建设住院楼、公共卫生楼、医疗综合楼、发热门诊、地下室及附属用房，建筑面积约3.40万平方米；二期为预留用地，建设医养大楼</t>
  </si>
  <si>
    <t>一季度完成可研、方案批复；二季度完成初设概算批复、施工图设计；三季度完成施工图审图、财审、施工招标；四季度开工建设、完成土方开挖、部分桩基工程</t>
  </si>
  <si>
    <t>泉州台商投资区社会化巡防训练基地</t>
  </si>
  <si>
    <t>分两期建设区社会化巡防训练基地项目并分别进行单独立项实施。
一期是在我区公安分局秀涂海防派出所内北侧空地（公安分局自有用地）建设区社会化巡防训练基地项目一期工程，主要建设社会化巡防训练楼及配套设施（因规划用地问题，暂缓建设社会化巡防训练楼，先行建设配套设施）；
二期是待区社会化巡防训练基地原批复建设用地（80亩）供地（或置换）后，建设区社会化巡防训练基地项目二期工程，用于建设执法办案中心、实战训练中心、备勤楼及配套设施（但目前该项目建设因区路网规划建设用地调整，项目建设用地未能划拨，建设计划安排待定）</t>
  </si>
  <si>
    <t>一期工程（配套设施部分）：一季度完成施工前各项手续并完成施工监理单位招标；二季度开工建设；三季度竣工验收并投入使用</t>
  </si>
  <si>
    <t>泉州幼高专附属第二实验幼儿园</t>
  </si>
  <si>
    <t>项目位于张坂镇玉埕村，建设规模为一栋18班幼儿园教学综合楼,地上局部四层，地下局部一层，含幼儿活动单元、专用教室、办公室、各功能室、生活配套用房等。该项目用地面积10581㎡（15.87亩），总建筑面积为 9397.76㎡</t>
  </si>
  <si>
    <t>一季度完成主体结构验收,进行装饰装修及室外工程；二季度项目完工初验；三季度办理各专项验收，组织竣工验收；四季度完成联合验收</t>
  </si>
  <si>
    <t>泉州台商投资区第十一实验小学教学楼建设项目</t>
  </si>
  <si>
    <t>工程总投资约1200万元，建筑面积约2500平方米。主要建设12班教学楼及附属设施</t>
  </si>
  <si>
    <t>一季度完成预算编制、审核；二季度进行施工招标并开工建设；三季度完成基础施工；四季度主体施工</t>
  </si>
  <si>
    <t>泉州台商投资区张坂镇派出所业务技术用房项目</t>
  </si>
  <si>
    <t>项目总用地面积6663.52平方米，总建筑面积7741.12平方米。主要建设内容包括建设1#综合勤务指挥室，地上建筑面积278.55平方米；2#综合大楼，地上建筑面积2245.42平方米；3#后勤配套楼建筑面积3085.34平方米；4#设备用房建筑面积176.65平方米；地下室建筑面积1955.16平方米</t>
  </si>
  <si>
    <t>一季度主体封顶；二季度室外配套施工及室内安装；三季度竣工验收；四季度投入使用</t>
  </si>
  <si>
    <t>衡中教育职业教育园区</t>
  </si>
  <si>
    <t>租赁泰丰鞋业168亩闲置工业厂房，建设集职业教育区、电商营销区、高科技区及文创区的职业教育园区，力争招生人数8000人，并将申报高级技工和技师学院，打造全省示范性骨干技工学校或技师学院</t>
  </si>
  <si>
    <t>2023-2028</t>
  </si>
  <si>
    <t>一季度完成园区装修；二季度进行招生</t>
  </si>
  <si>
    <t>五</t>
  </si>
  <si>
    <t>城乡供水一体化项目</t>
  </si>
  <si>
    <t>农林水利</t>
  </si>
  <si>
    <t>区域管网延伸改造，有效解决片区用水困难。计划实施给水管网改造延伸及一户一表给水工程4个，累计新建改建管网长20公里</t>
  </si>
  <si>
    <t>一季度完成方案设计及预算；二季度完成招投标并进场施工；三季度完成80%工程量；四季度主体工程完工</t>
  </si>
  <si>
    <t>闽投综合性陆海联动海洋牧场系列项目</t>
  </si>
  <si>
    <t>分3期建设，一期占地50亩（建筑面积约49000平米），建设种业科研示范园项目，年产水产1500吨。达产后预计年新增产值5亿元、税收1500万元，2024年年底前投产；二期为张坂镇浮山村外海“渔旅融合深海装备”及陆海联动试验场项目，用地约100亩，用海约3000亩；三期为台商投资区外海“海洋立体综合牧场”项目，用海为台商区全海域，于陆海联动试验场中试论证后启动</t>
  </si>
  <si>
    <t>2024-2030</t>
  </si>
  <si>
    <t>一季度启动规划调整和土地报批程序；二季度启动钢结构建设；三季度厂房主体建设；四季度厂房主体结构封顶并进行内外装修</t>
  </si>
  <si>
    <t>泉州台商投资区惠南污水处理厂（二期）及地下管网工程-区污水处理厂工程</t>
  </si>
  <si>
    <t>建设规模5.0万吨/日，主要建设内容如下：新建一体化污水处理箱体，对惠南污水处理厂一期工部分设施进行设备扩容、更新</t>
  </si>
  <si>
    <t>一季度完成前期手续工作；二季度完成主体施工单位招投标，进场并完成工程量1%；三季度累计完成工程量8%；四季度累计完成工程量16%</t>
  </si>
  <si>
    <t>台商投资区泄洪渠及护岸工程</t>
  </si>
  <si>
    <t>洛阳镇
张坂镇</t>
  </si>
  <si>
    <t>计划改造排洪渠道长度400米，过水断面12米*5米；新建排涝渠道长约2939米（其中上下游排洪渠2550米，排水箱涵270米及截洪沟119米）及该片区防洪堤整治工程</t>
  </si>
  <si>
    <t>一季度前期工作；二季度开工；三季度累计完成5%的工程量；四季度累计完成20%的工程量</t>
  </si>
  <si>
    <t>泉州台商投资区“一县一溪一特色”田园风光建设项目</t>
  </si>
  <si>
    <t>聚焦“逐步把永久基本农田全部建设成为高标准农田”的重要部署，以下曾溪流域为轴线，大力推进流域沿线美丽河道、美丽田园、美丽村庄、美丽经济建设，至2025年底，建成一个田园风光示范区，基本实现农业园区化</t>
  </si>
  <si>
    <t>上半年完成洛阳镇梅岭等3个村改造提升高标准农田建设（农田连片整治）项目工程建设；下半年完成西塘村高标准农田改造提升、高标准农田新增耕地（杏田等3个村）、农业公园、国道至梅岭村台盛农业基地观光道、洛阳镇梅岭红色旅游观光步道、山美灌区续建配套与现代改造工程等项目建设</t>
  </si>
  <si>
    <t>“十四五”福建省山美大型罐区续建配套与现代化改造工程--惠南干渠、浦塘支渠、美峰支渠改造工程</t>
  </si>
  <si>
    <t>惠南干渠改造长度6419.2m、埔糖支渠改造长度1090m、美峰支渠改造长度380m。建设内容含渠道改造、清淤、新建护岸、水土保持措施等工程</t>
  </si>
  <si>
    <t>一季度完成至工程量的20%；二季度完成至工程量的60%；三季度完成至工程量的90%；四季度工程完工</t>
  </si>
  <si>
    <t>百崎湖湖区整治及防洪排涝系统二期工程（高铁~滨湖东路段）</t>
  </si>
  <si>
    <t>主要建设总长约0.6公里的渠道及配套污水干管</t>
  </si>
  <si>
    <t>一季度完成预算审核及施工招标；二季度累计完成30%的工程量；三季度累计完成60%的工程量；四季度完工</t>
  </si>
  <si>
    <t>惠东南干渠美的段临时排水工程（杏秀路~高铁段）</t>
  </si>
  <si>
    <t>建设总成约0.8公里的排水管道及污水管道</t>
  </si>
  <si>
    <t>一季度完成预算审核；二季度完成50%工程量；三季度完成80%工程量；四季度完工</t>
  </si>
  <si>
    <t>西山塘黑臭水体整治项目</t>
  </si>
  <si>
    <t>建设污水管网，主干管约为2021m，支管约3380m；新建规模40m³/d一体化污水泵站一座，并进行河道清淤以及配套景观工程</t>
  </si>
  <si>
    <t>一季度完成方案、工可、立项审批；二季度完成施工图、预算编制及财审；三季度完成施工、监理招标，进场并完成工程量40%；四季度计划完工</t>
  </si>
  <si>
    <t>泉州台商投资区污水提升治理一期工程</t>
  </si>
  <si>
    <t>对全区4个乡镇共29个村庄生活污水进行提升治理</t>
  </si>
  <si>
    <t>一季度完成方案、工可、立项审批；二季度开展深度排查；三季度开展初步设计、地勘、概算及报审；四季度完成施工图、预算的编制及审查，并完成招标确定施工监理单位，组织进场施工</t>
  </si>
  <si>
    <t>泉州台商投资区“三区两线”废弃矿山生态修复项目</t>
  </si>
  <si>
    <t>泉州台商投资区“三区两线”废弃矿山生态修复项目共计治理废弃矿山图斑77个。</t>
  </si>
  <si>
    <t>一季度开工；二、三季度施工；四季度验收</t>
  </si>
  <si>
    <t>后海村生活污水提升治理工程</t>
  </si>
  <si>
    <t>对百崎乡后海村生活污水进行提升治理</t>
  </si>
  <si>
    <t>一季度完成方案、工可、立项审批；二季度完成施工图编制审查和预算编制;三季度：完成施工、监理招标，并进场施工，完成工程量10%;四季度累计完成工程量60%</t>
  </si>
  <si>
    <t>泉州台商投资区玉山水闸工程</t>
  </si>
  <si>
    <t>本次新建玉山水闸工程设计排涝流量195.64m³/s，校核排涝流量234.78m³/s，设计纳潮流量113.39-242m³/s，兴建水闸工程1座，闸室拟采用3孔10m，闸室总净宽30.0m。
工程建设的主要内容：水闸工程1座，上下游连接段工程，水保、环保工程以及工程管理设施等</t>
  </si>
  <si>
    <t>（待用海手续问题解决后）   
一季度办理用海手续；二季度办理用海手续及同步进场施工准备工作；三季度累计完成10%的工程量；四季度累计完成22%的工程量</t>
  </si>
  <si>
    <t>泉州台商投资区浮山村防洪海堤及道路建设项目</t>
  </si>
  <si>
    <t>1.环浮山村建设防汛海堤及环岛道路约5公里，双向车道含人行道，总宽约12-13米；整治东岸路沿线至码头段，对挡浪护堤整治长度约1.7公里；
2.浮山村内部道路拓宽至6米，总长度约10公里，实现村庄交通网络通达；
3.环月亮湖修建防汛海堤，周长约5公里；对月亮湖周边环境及水体进行整治；
4.浮山村南堤连接处建设桥梁工程，宽度约8米，长约80米，该处两头引道建设道路工程，宽度约8米，长约15.6米。
5.整治东岸路沿线至码头段，对挡浪护堤整治长度约1.7公里</t>
  </si>
  <si>
    <t>一季度启动部分项目建设；二季度末启动全部项目建设；三季度进场施工；四季度部分施工完成</t>
  </si>
  <si>
    <t>七一水闸除险加固工程</t>
  </si>
  <si>
    <t>七一水闸为11孔闸，闸门净宽2.5米。针对启闭设备、电气设备老化、闸门破损等问题进行维修养护；近期建设张坂镇十一孔闸修复工程（一期）</t>
  </si>
  <si>
    <t>一季度完成二期闸门段围堰拆除、闸门建筑施工，工程完成上部主体工程；二季度扫尾工作</t>
  </si>
  <si>
    <t>江城大道</t>
  </si>
  <si>
    <t>省预备</t>
  </si>
  <si>
    <t>1.湖山路至海山大道段：全长约4.05公里米，道路设计红线宽70米，道路等级为城市主干路，双向8车道，设计速度60公里/小时；
2.金屿大桥至湖山路段，全长约0.7公里，道路设计红线宽70米，道路等级为城市主干路，双向8车道，设计速度60公里/小时</t>
  </si>
  <si>
    <t>1.湖山路至海山大道段：一季度完成方案设计及进行初步设计编制；二季度完成初步设计及概算批复；三季度完成施工图设计；四季度土地报批、开工建设；
2.金屿大桥至湖山路段：一季度完成用地预审与选址意见书办理、方案设计及工可批复；二季度完成初步设计及概算批复；三季度完成施工图设计；四季度完成图审、土地报批</t>
  </si>
  <si>
    <t>110kV百崎—东园线路工程</t>
  </si>
  <si>
    <t>新建110kV线路10公里</t>
  </si>
  <si>
    <t>一季度完成项目论证；二季度完成可研编制；二季度完成可研批复；四季度完成项目核准</t>
  </si>
  <si>
    <t>白沙110kV输变电工程</t>
  </si>
  <si>
    <t>洛阳镇
百崎乡</t>
  </si>
  <si>
    <t>变电站：建设50MVA主变压器2台，110kV出线2回，10kV出线28回，全站总征地面积4544㎡，总建筑面积1393.5㎡；
上曾-白沙线路：建设架空线路路径长约7.026km，新建电缆线路单回路径长约1.6km；
百崎-白沙线路：新建架空线路路径长约2.11km，新建电缆线路单回路路径长约5.455km</t>
  </si>
  <si>
    <t>一季度完成规划设计方案审查；二季度完成施工图审查；三季度完成工规证办理；四季度完成施工招标并开工</t>
  </si>
  <si>
    <t>白沙安置区地块八</t>
  </si>
  <si>
    <t xml:space="preserve">洛阳镇 </t>
  </si>
  <si>
    <t>总用地面积：39507㎡，39507地块控规要求：容积率不大于3.15，限高100m，密度小于25%，拟建商住用地和公园绿地</t>
  </si>
  <si>
    <t>一季度完成土地出让；二季度完成施工图设计及预算编制；三季度完成施工图设计及预算审核、施工招标；四季度开工建设</t>
  </si>
  <si>
    <t>继兴街（江夏路-湖山路）</t>
  </si>
  <si>
    <t xml:space="preserve">
起于江夏路，终于湖山路，道路全长约1409m，道路等级为城市次干路，道路红线宽20-28m，主车道双向4车道，设计车速30-40km/h
</t>
  </si>
  <si>
    <t>2025-2027</t>
  </si>
  <si>
    <t>一季度完成项目建议书编制及立项批复；二季度完成用地预审与选址意见书办理；三季度方案设计及工可批复、初设及概算编制；四季度完成初设及概算批复、施工图设计</t>
  </si>
  <si>
    <t>来达街（海湾大道-东西大道）</t>
  </si>
  <si>
    <t>起于海湾大道，终于东西大道，道路全长约1820m，道路等级为城市支路，道路红线宽30m，主车道双向4车道，设计车速40km/h</t>
  </si>
  <si>
    <t>一季度完成项目建议书编制及立项批复；二季度完成工可暨初设及概算编制；三季度完成用地预审与选址意见书办理、工可暨初设及概算批复；四季度完成施工图设计</t>
  </si>
  <si>
    <t>江春路（开发街-东西大道）</t>
  </si>
  <si>
    <t>起于开发街，终于东西大道，道路全长约262m，道路等级为城市支路，道路红线宽20m，主车道双向4车道，设计车速30km/h</t>
  </si>
  <si>
    <t>湖顺路（康怡街-东西大道）</t>
  </si>
  <si>
    <t>呈南北走向，北侧起点与康怡街平面交 叉，南侧终点与东西大道平面交叉，道路等级为城市次干路，设计速度 40km/h，双向 4 车道，道路红线宽度为 30 米，道路全长 877 米</t>
  </si>
  <si>
    <t>世遗小镇配套道路规划一路（洛阳大道-规划二路）、规划二路（洛阳大道-规划一路）</t>
  </si>
  <si>
    <t>规划一路（洛阳大道-规划二路）：为城市次干路，全长约250米，规划红线宽度20米，双向四车道，设计时速为40千米/h；规划二路（洛阳大道-规划一路）为城市次干路，全长约350米，规划红线宽度20米，双向四车道，设计时速为40千米/h</t>
  </si>
  <si>
    <t>一季度完成方案设计及工可编制；二季度完成用地预审与选址，方案设计及工可批复；三季度进行施工图设计、预算编制及财审；四季度施工招标并开工建设</t>
  </si>
  <si>
    <t>桥头二期安置小区</t>
  </si>
  <si>
    <t>桥头安置小区二期工程占地25亩，建筑面积约5.5万㎡</t>
  </si>
  <si>
    <t>2025-2028</t>
  </si>
  <si>
    <t>在明确启动建设的前提下，
一季度启动建设，办理用地规划手续；二季度设计地勘单位招标；三季度完成方案评审；四季度完成初设及概算批复</t>
  </si>
  <si>
    <t>生物医药产业园配套道路建设工程</t>
  </si>
  <si>
    <t>项目位于台商投资区杏田东园片区生物医药产业园内其中:杏园路北起杏纬三路南至江城大道，为城市次干道道路红线宽度为30m，设计时速30km/h,建设总长度约为420m。杏纬五路东起杏园路西至滨湖东路，为城市支路，道路红线宽度为24m，设计时速20km/h，建设总长度约为435m</t>
  </si>
  <si>
    <t>配套道路工程：一季度完成项目建议书批复；二季度完成初步设计及概算批复；三季度完成施工图设计；四季度完成施工招标并开工建设</t>
  </si>
  <si>
    <t>海山大道绿化工程(亚艺街至江锦街）</t>
  </si>
  <si>
    <t>建设范围为海山大道第三标段（亚艺街--东纬一路）、第四标段（东纬一路--江锦街），长度约5.9公里，绿化总面积约68万平方米。主要建设内容为人行道树池、中分带、侧分带、交通渠化岛、高架桥下、互通立交、 道路边坡与护坡等绿化种植，绿化浇灌和雕塑小品等</t>
  </si>
  <si>
    <t>一、二季度完成项目前期工作；三季度进行招标工作；四季度主体建设</t>
  </si>
  <si>
    <t>第五实验小学市政配套道路</t>
  </si>
  <si>
    <t xml:space="preserve">东园镇  </t>
  </si>
  <si>
    <t>东支二路（东纬支八路-东纬二路）为城市支路，全长约193.06米，规划红线宽度24米，双向四车道，设计时速为30千米/h</t>
  </si>
  <si>
    <t>一季度完成方案设计及工可编制；二季度完成用地预审与选址意见书；三季度完成方案设计及工可批复、初步设计及概算编制；四季度完成步设计及概算批复、施工图设计</t>
  </si>
  <si>
    <t>区公交场站项目</t>
  </si>
  <si>
    <t>湖东场站用地面积4247.28平方米，建筑面积约2910平方米</t>
  </si>
  <si>
    <t>（选址待定）
三季度完成施工图；四季度完成土地报批</t>
  </si>
  <si>
    <t>杏纬支九路（杏经支四路-杏东二路）</t>
  </si>
  <si>
    <t>道路全长约300米，道路等级为城市支路，设计车速30公里/小时，红线宽15米，双向2车道</t>
  </si>
  <si>
    <t>2025-2026</t>
  </si>
  <si>
    <t>一季度完成项目建议书批复；二季度完成方案设计、工可暨初设及概算编制；三季度工可暨初设及概算批复；四季度完成施工图设计</t>
  </si>
  <si>
    <t>泉州台商投资区杏秀路（百张路-泉东大道）市政工程</t>
  </si>
  <si>
    <t>该工程起于百张路与杏秀路交叉口,终于泉东大道与杏秀路交叉口，全长约680m，规划道路等级为城市主干路，道路红线宽度50m，主线双向6车道，设计速度60km/h</t>
  </si>
  <si>
    <t>前期工作</t>
  </si>
  <si>
    <t>滨湖北路（杏秀路-海山大道）</t>
  </si>
  <si>
    <t>为城市主干道，全长约1.2公里，道路红线宽50米，主车道双向6车道，设计时速为50km/h</t>
  </si>
  <si>
    <t>东经一路（东纬支三路-东园镇公交场站段）</t>
  </si>
  <si>
    <t>为城市次干路，全长约680m，规划红线宽度30米，双向四车道，设计时速为40km/h</t>
  </si>
  <si>
    <t>泉州东站配套绿道工程（一期）</t>
  </si>
  <si>
    <t>泉州东站配套绿道工程一期是泉州东站附近沿海山大道两侧布置的景观提升工程，景观绿化设计面积约94.3亩</t>
  </si>
  <si>
    <t>一季度完成用地预审与选址意见书办理；二季度完成方案设计、工可批复；三季度完成土地报批；四季度完成土地划拨</t>
  </si>
  <si>
    <t>电子信息产业园（滨湖北路）</t>
  </si>
  <si>
    <t>滨湖北路（滨湖东路-杏园路）为城市主干路，全长约410米，道路红线宽约50米，主车道双向6车道，设计时速为50公里／小时</t>
  </si>
  <si>
    <t>一季度完成土地报批，完成初设、概算批复等部分前期手续；二季度完成土地划拨，完成选址意见办理，完成施工图审查；三季度办理工规，进行工程预算编制，完成财审，进行施工、监理招标；四季度办理施工许可证，并进场施工</t>
  </si>
  <si>
    <t>张纬三路(张经12路-海灵大道)</t>
  </si>
  <si>
    <t>起于张经12路，终于海灵大道，道路全长约331m，道路等级为城市支路，道路红线宽24m，主车道双向4车道，设计车速40km/ho</t>
  </si>
  <si>
    <t>泉州台商投资区张经八路（海城大道-张纵12路）道路工程</t>
  </si>
  <si>
    <t>起于海城大道，终于张纵12路，为城市次干路，全长约0.73km，红线宽度30米，设计车速40km/h，双向四车道</t>
  </si>
  <si>
    <t>一季度完成方案设计及工可编制；二季度完成用地预审与选址意见书办理；三季度完成方案设计及工可批复、初步设计及概算编制；四季度完成初步设计及概算批复、施工图设计</t>
  </si>
  <si>
    <t>玉泰新城安置小区配套道路工程</t>
  </si>
  <si>
    <t xml:space="preserve">百张路（海玉路-张经支一路）为城市次干路，全长约420m，规划红线宽度30米，双向四车道，设计时速为40km/h
</t>
  </si>
  <si>
    <t>一季度完成工可暨初设及概算编制；二季度完成用地预审与选址意见书办理；三季度完成初步设计及概算批复；四季度完成施工图设计</t>
  </si>
  <si>
    <t>张经四路（张纬六路-泉东大道）</t>
  </si>
  <si>
    <t>道路全长约640米，道路等级为城市次干路，设计车速40公里/小时，红线宽32米，双向4车道</t>
  </si>
  <si>
    <t>一季度完成项目建议书编制及立项批复；二季度用地预审与选址意见书办理，完成方案设计及工可暨初设及概算编制；三季度完成方案设计及工可暨初设及概算编制批复、施工图设计；四季度完成图审、预算审核、施工招标并开工建设</t>
  </si>
  <si>
    <t>泉州台商投资区乐活小镇配套道路工程一期</t>
  </si>
  <si>
    <t>张横18路（海城大道-张经四路）：起于海城大道，终于张经四路，城市支路，全长约730米，红线宽度24米,。
张经4路（张横18路-海湾大道）：起于海湾大道，终于张横18路，城市次干路，全长约350米，红线宽度30米（选址部分范围不在城市边界，无法办理土地报批）</t>
  </si>
  <si>
    <r>
      <rPr>
        <b/>
        <sz val="11"/>
        <rFont val="宋体"/>
        <family val="0"/>
      </rPr>
      <t>张横18路（海城大道-张经四路）</t>
    </r>
    <r>
      <rPr>
        <sz val="11"/>
        <rFont val="宋体"/>
        <family val="0"/>
      </rPr>
      <t xml:space="preserve">：一季度完成分段重新立项；二季度工可暨初设及概算批复；三季度完成施工图设计；四季度完成图审、预算审核、施工招标。
</t>
    </r>
    <r>
      <rPr>
        <b/>
        <sz val="11"/>
        <rFont val="宋体"/>
        <family val="0"/>
      </rPr>
      <t>张经四路（张横18路-海湾大道）：</t>
    </r>
    <r>
      <rPr>
        <sz val="11"/>
        <rFont val="宋体"/>
        <family val="0"/>
      </rPr>
      <t>一季度完成方案设计编制；二季度完成完成工可暨初步设计及概算编制；三季度完成施工图设计；四季度完成图审、预算编制</t>
    </r>
  </si>
  <si>
    <t>110kV张坂二输变电工程</t>
  </si>
  <si>
    <t>变电站：50MVA变压器2台，总用地面积7.87亩
线路：新建双回线路路径长约4.02km，其中架空段约3.85km，电缆段约0.17km</t>
  </si>
  <si>
    <t>一季度完成项目核准；二季度完成方案设计；三季度完成土地报批；四季度完成施工招标并开工</t>
  </si>
  <si>
    <t>泉州张坂东220kV输变电工程</t>
  </si>
  <si>
    <t>新增变电容量240MVA，新建220kV线路5公里</t>
  </si>
  <si>
    <t>一季度完成选址选线；二季度完成可研编制；三季度完成可研批复；四季度完成项目核准</t>
  </si>
  <si>
    <t>泉州台商投资区建筑再生资源产业项目</t>
  </si>
  <si>
    <t>项目建设规模50亩，建设规划包含消纳场、生产车间（砖）、成品仓库、堆场等，年处理能力50万吨建筑垃圾</t>
  </si>
  <si>
    <t>一季度特许经营招拍挂文件编制；二季度完成特许经营权招拍挂，进行土地证办理(土地招拍挂）；三季度完成前期手续并开工建设；四季度工程施工</t>
  </si>
  <si>
    <t>泉州台商投资区泉东大道（南北大道-滨湖西路）</t>
  </si>
  <si>
    <t>起于南北大道，终于滨湖西路，全长约2.5km，城市主干道，设计速度60km/h，道路红线宽66米，主车道双向8车道，两侧设置辅道和人行道</t>
  </si>
  <si>
    <t>光伏储能产业园项目</t>
  </si>
  <si>
    <t>与全球在该领域最领先的德国莱茵TUV深度合作，搭建包括光伏组件阵列、光伏控制器、电池组、电池管理系统（BMS）、逆变器以及相应的储能电站联合控制调度系统等在内的发电系统架构</t>
  </si>
  <si>
    <t>一、二、三季度完成前期工作；四季度基础施工</t>
  </si>
  <si>
    <t>盛达中试孵化标准化产业园项目</t>
  </si>
  <si>
    <t>占地约100亩，一期用地约42亩，建设标准中试厂房，主要引进智能制造、电子信息、新材料等新兴产业高新技术企业入驻园区</t>
  </si>
  <si>
    <t>上半年完成一期用地出让工作；下半年建设前期工作</t>
  </si>
  <si>
    <t>福大赛因项目</t>
  </si>
  <si>
    <t>规划用地约300亩，项目一期占地约50亩，拟建设具有完全自主知识产权的 1.1类生物化学创新药物研发生产基地，以及福州大学关于“酞菁类创新药物”“医疗器械”等方向研发成果转化中心（孵化器）</t>
  </si>
  <si>
    <t>上半年完成用地报批工作；下半年完成一期土地出让及建设前期工作</t>
  </si>
  <si>
    <t>路港岁金大健康医疗产业园项目</t>
  </si>
  <si>
    <t>规划用地约130亩，计划以大健康产业为主体，以生物医疗科技产业为依托，建设集生物医药、医疗器械、健康服务、健康用品、健康食品及产业配套于一体的高品质创新型大健康科技产业园。</t>
  </si>
  <si>
    <t>用地前期工作</t>
  </si>
  <si>
    <t>联东U谷·泉州台商大健康科创中心项目</t>
  </si>
  <si>
    <t>规划用地约135亩，一期用地约35亩，项目主要建设独栋厂房、多层厂房、定制厂房、研发中试用房、生产服务设施及配套设施。以集聚大健康、生物医药、医疗器械、医用材料、仪器设备、医美药妆、保健食品等产业为主导产业方向，形成集研发中试、孵化加速、科创成果转化和产业基地为一体的产业集群</t>
  </si>
  <si>
    <t>泉州台商投资区福建环宇通信息科技项目</t>
  </si>
  <si>
    <t>总建筑面积9559.22平方米，共6栋厂房。引进两条生产线，用于生产智能化安防设备，智能化医疗设备</t>
  </si>
  <si>
    <t>一季度项目备案报批；二季度完成施工图编制；三季度完成施工图审查及预算初稿编制；四季度开工装修</t>
  </si>
  <si>
    <t>杰丰礼品增产扩建项目</t>
  </si>
  <si>
    <t>一期扩建增加厂房10000㎡，集设计生产为一体的大型树脂、陶瓷、铁艺、灯具工艺品研发基地。二期申请用地50亩新建厂房</t>
  </si>
  <si>
    <t>项目一期一季度方案设计、审查；二季度施工图设计及规划许可证办理；三季度施工许可证办理；四季度基础施工</t>
  </si>
  <si>
    <t>野小兽运动设备智能制造产业园项目</t>
  </si>
  <si>
    <t>申请用地80亩，计划将总部迁入我区，并打造野小兽现代化运动设备智能制造产业园及研发基地，开设六个模块车间用于高精密注塑件、智能电控件、高精密钣金件、黑灯成品组装、智能仓储等。项目投产后预计可创造就业岗位约1200个，包括引进300名行业精英及高层次人才；预计第三年产值可达7亿元，税收5000万。</t>
  </si>
  <si>
    <t>福建时代自动化新能源智能船舶研发、生产、运营基地一期项目</t>
  </si>
  <si>
    <t>1.项目规模：总投资100亿元，一期投资20亿元，项目用地约269亩，地块位于张坂镇；
2.项目建设内容：拟与集美大学、南威软件集团联合研发，并邀请清华大学为其进行自动化生产线定制设计，采用自动化仓库、机器人焊接、全自动喷涂等自动化智能制造系统，打造全球首个自动化新能源智能船舶研发、生产、运营基地项目。整个项目计划总投资100亿元，分阶段进行投资建设。其中，一期项目拟投资20亿元，申请工业用地约203亩，主要建设内容包括：12万平方米智能制造车间、9万平方米自动化仓储车间以及5万平方米的办公、科研及生活配套区。总建筑面积约26万平米。后续将根据一期项目投资情况另行申请用地，不断增加生产线和引进配套产业链，提高项目产能</t>
  </si>
  <si>
    <t>上半年完成用地用海报批工作；下半年完成一期土地出让及建设前期工作</t>
  </si>
  <si>
    <t>智慧融合数据港项目</t>
  </si>
  <si>
    <t>借力数字中国研究院“一人一档、一企一档”数据优势，启动建设全区统一的数据底座及中台，通过数字赋能“政务、教育、医疗、产业、对台”等领域应用场景，让信息上下联通、左右贯通、跨界融通，逐步实现“用数据决策、用数据管理、用数据服务”，努力打造数字政府、数字城市、数字产业</t>
  </si>
  <si>
    <t>开展前期调研，编制可行性研究方案；组织到国内先进城市考察学习；完成项目立项、可研、初设等前期手续；提交一期项目设计方案评审、报批；组织一期项目造价审核和招标采购，并适时启动建设</t>
  </si>
  <si>
    <t>梦回刺桐港文旅项目</t>
  </si>
  <si>
    <t>项目依托台商区生态公园资源，聚焦文化创新，挖掘泉州世遗之城海丝文脉，以元宇宙科技结合文化、娱乐、商业、旅游等多元化产业业态，激活生态公园活力，打造集文商旅综合体、海丝文化主题度假酒店、主题乐园以及“梦回刺桐”故事IP、元宇宙等元素为一体的城市中央活力区</t>
  </si>
  <si>
    <t>2022-T01号地块</t>
  </si>
  <si>
    <t>引入开发企业进行开发建设，建设成高品质住宅小区，总建筑面积约19万平</t>
  </si>
  <si>
    <t>泉州台商投资区中心商圈片区改造项目</t>
  </si>
  <si>
    <t>项目包括杏秀路工业厂房改造工程、台湾青年服务街区工程、锦峰沿街改造工程、杏秀路景观提升工程等项目。主要建设内容厂区建筑立面、架空顶棚及连廊、建筑外立面整治、夜景照明，广场铺装、绿化景观、停车场建设、城市服务设施等相关配套</t>
  </si>
  <si>
    <t>一季度完成施工图审查；二季度完成预算编制等前期工作；三季度开展招标事项核准（施工、监理、检测）；四季度开工建设</t>
  </si>
  <si>
    <t>玉坂农贸市场</t>
  </si>
  <si>
    <t>玉坂规划新建农贸市场项目位于东园镇玉坂村东纬一路北侧，玉龙二期西侧，规划建设配套农贸市场用地约35亩。根据泉州台商投资区2023年第11次管委会委务会议的纪要〔2023〕11号文件要求，在玉坂农贸市场新址基础上，重点规划建设一个批零兼售、功能齐全、分区明确的中心农贸市场，纳入近期建设立项，先行按照35亩规模</t>
  </si>
  <si>
    <t>待定</t>
  </si>
  <si>
    <t>项目按泉州市农贸市场建设标准规范（3.0版）启动建设。                                                 一季度待市用地联席上会研究；二季度挂牌出让；三季度办土地证、勘察设计招标；四季度初设及概算</t>
  </si>
  <si>
    <t>月亮湾海岸线提升改造项目</t>
  </si>
  <si>
    <t>对月亮湾海岸线旅游资源进行提升改造，通过布局新型网红景点，打造集自然生态、旅游观光、休闲娱乐、文化体验为一体的现代化综合型沙滩岸线</t>
  </si>
  <si>
    <t>圣莎拉滨海度假酒店</t>
  </si>
  <si>
    <t>用地面积约103亩，总建筑面积约93504平方米，建设约5.4万平方米的度假酒店、约2万平方米的商务会议酒店、约1.7万平方米的特色美食城、约3300平方米的文化展示中心</t>
  </si>
  <si>
    <t>张坂镇中心农贸市场</t>
  </si>
  <si>
    <t>占地约10亩，内设水果、蔬菜、鲜肉、海鲜等多种摊位分区，配套建设邻里中心、供排水管网、供电设备、停车场、公厕、垃圾池等公共设施，建成后将辐射周边20余个村庄，服务人口8万余人</t>
  </si>
  <si>
    <t>一季度完成项目立项，土地报批，确定设计地勘单位；二季度完成交评，日照，方案审查及地勘；三季度完成地勘审查，初设概算审查，开始施工图设计；四季度完成施工图设计审查及预算财审，开始施工监理招投标工作</t>
  </si>
  <si>
    <t>獭窟专业渔业市场项目</t>
  </si>
  <si>
    <t>占地约44亩，建设交易中心、冷库、办公楼及其他附属设施，将建成业态完整、辐射面广、配套齐全、功能先进、管理水平高的水产品交易市场，具备水产品交易、冷链物流、市场配备等多个功能区块，集活、鲜、冻、干水产品交易于一市，融游、购、娱于一体，形成产供销一体化、渔工贸一体化，把渔业贸易和水产品交易市场有机结合，推动区域渔业产品化进程</t>
  </si>
  <si>
    <t>张坂镇仑前村农贸市场提升项目</t>
  </si>
  <si>
    <t>仑前农贸市场位于张坂镇仑前村，市场占地15126平方，市场面积11400平方，固定店面1500平方，活动房店面2500平方，摊位250个。仑前农贸市场在升级改造，改造提升工程分为3期，远景规划打造智慧零售+果蔬批发的集贸市场，1期为仑前农贸市场主体反键装修；2期为农贸市场现有旧的临时店面房屋翻建改造方案；3期为整体15000㎡园区的道路景观改造提升及智能化管理指挥中心。目前已经完成1期项目改造共提升改造标准化摊位273个</t>
  </si>
  <si>
    <t>2期改造工程：一、二季度前期工作；三季度完成施工图设计审查及预算财审；四季度开工建设</t>
  </si>
  <si>
    <t>玉沙湾、龟山湾艺术沙滩文旅项目</t>
  </si>
  <si>
    <t>依托玉沙湾、龟山湾海岸线沙滩旅游资源，以“环城市休闲度假带”和“夜间文旅消费聚集区”为理念，建设具有较高识别度的文化和旅游业态，打造滨海文化艺术营地和生活旅居综合体验地</t>
  </si>
  <si>
    <t>二期前期工作</t>
  </si>
  <si>
    <t>白沙片区配套小学</t>
  </si>
  <si>
    <t>项目位于洛阳镇白沙片区，占地约35亩，建筑面积约30000平方米，建设规模36个班，1620个学位</t>
  </si>
  <si>
    <t>在2024年3月底通过市用地联席会审批的前提下：
一季度完成设计招标；二季度完成方案报批；三季度完成地勘及施工图设计；四季度完成施工图审图、预算编制，完成招投标并开工</t>
  </si>
  <si>
    <t>洛阳镇卫生院迁建选址项目</t>
  </si>
  <si>
    <t>新建门诊楼、住院楼、发热门诊、公卫楼、医技楼、健教楼、地下车库等室外配套设施及配套医疗设备采购</t>
  </si>
  <si>
    <t>2025-2029</t>
  </si>
  <si>
    <t>泉州美术高级中学</t>
  </si>
  <si>
    <t>项目总投资约2亿元，申请用地76.3亩。规划建设面积约6.5万平米。学校拟按照2700人规模申报，其中每届900人。分别开设普通班、重点班、精英班、央美班、清华班和国际班等6个专业类别</t>
  </si>
  <si>
    <t>前期工作
（二期未明确供地事宜）</t>
  </si>
  <si>
    <t>泉州华光职业学院二期建设工程扩建项目（附属工程）</t>
  </si>
  <si>
    <t>项目总用地面积为17872.6平方米，建筑占地面积3680.22平方米,总建筑面积为22779.68平方米，其中计容建筑面积14708.9平方米,不计容建筑面积8070.78平方米。主要建设内容包括建设体育场及体育场馆</t>
  </si>
  <si>
    <t>一、二季度完成用地征迁及报批工作；三、四季度建设前期工作</t>
  </si>
  <si>
    <t>蔡国强艺术中心项目</t>
  </si>
  <si>
    <t>项目拟选址台商投资区秀涂片区，作为海丝新区的重要节点和“引爆项目”，项目总用地面积约为120亩，其中场馆用地约为60亩，周边广场景观配套用地约为60亩，总建筑面积45000㎡</t>
  </si>
  <si>
    <t>东园镇中心卫生院迁建选址项目</t>
  </si>
  <si>
    <t>泉州张坂镇350501-31-P-01地块</t>
  </si>
  <si>
    <t>建设总面积115750.00平方米，主要设计功能包括：张坂新镇政府办公 23200.00平方米，人才公寓 39750.00平方米，商务酒店 23100.00 平方米，商业中心19500.00 平方米，社区中心10200.00平方米，机动车位1405.00个，非机动车位2810.00个</t>
  </si>
  <si>
    <t>一季度方案设计；二季度确定方案；三季度取得土地及土地证办理；四季度开展前期工作</t>
  </si>
  <si>
    <t>第九实验小学扩容项目及附属工程</t>
  </si>
  <si>
    <t>新增用地约3亩，建筑面积约6000平方米，总投资额2700万元。可新增18班</t>
  </si>
  <si>
    <t>第十实验小学扩容项目及附属工程</t>
  </si>
  <si>
    <t>新增用地约10.4亩，建筑面积约6000平方米，总投资额2700万元。可新增18班</t>
  </si>
  <si>
    <t>一季度完成用地征迁及报批工作；二季度建设前期工作；第三季度
度完成施工图审图、预算编制，第四季度完成招投标并开工</t>
  </si>
  <si>
    <t>獭江幼儿园</t>
  </si>
  <si>
    <t>獭江幼儿园，项目位于张坂镇浮山村，建设规模幼儿园6个班180个学位，建筑面积约3000平方米，占地面积约6.9亩。</t>
  </si>
  <si>
    <t>一季度完成概念性方案设计，完成方案初稿；二季度完成方案审批和初设概算编制；三季度完成施工图设计、审查及预算编制，办理规划许可证并完成预算财审；四季度完成施工招标并开工建设</t>
  </si>
  <si>
    <t>台商区后海片区配套小学项目</t>
  </si>
  <si>
    <t>后海片区配套小学项目建设规模48个教学班，2160个学位，拟建设教学楼、科学实验楼、教师宿舍楼、运动场、地下停车场及附属设施等，占地面积约45亩，总建筑面积约5.8万平方米</t>
  </si>
  <si>
    <t>在控规入库的前提下,
一季度完成设计招标；二季度办理用地规划手续；三季度完成方案评审；四季度完成初设及概算批复</t>
  </si>
  <si>
    <t>惠南中学百崎校区宿舍综合楼及附属工程</t>
  </si>
  <si>
    <t>新增用地约15亩，建筑面积约3000平方米，总投资额1500元。建设内容：1栋宿舍综合楼含食堂、报告厅、学生宿舍、围墙及场地硬化等附属设施</t>
  </si>
  <si>
    <t>上半年完成用地征迁及报批工作；下半年建设前期工作</t>
  </si>
  <si>
    <t>泉州台商投资区耕地（已征已流转）盘活利用项目</t>
  </si>
  <si>
    <t>项目总面积1522亩，其中：百崎湖周边的东园镇凤浦村约345亩、国际酒店地块约612亩、上林村地块40亩、苍霞村加油站旁32亩，原北车生活区约98亩，白沙安置房二期南北两侧约75亩，以及洛阳镇霞星村内涝田320亩进行土壤改良、地力提升、引灌溉水源、排水渠、田块整治等</t>
  </si>
  <si>
    <t>洛秀水厂（一期）</t>
  </si>
  <si>
    <t>设计规模32万m³/d，一期规模15万m³/d，二期规模17万m³/d，采取一次规划，分步实施进行。本项目为一期工程，包括取水工程（按远期规划实施）、净水厂工程、输配水管道工程等配套工程</t>
  </si>
  <si>
    <t>2026-2028</t>
  </si>
  <si>
    <t>上半年完成用地报批工作；下半年完成土地出让及建设前期工作</t>
  </si>
  <si>
    <t>台商投资区2号泵站</t>
  </si>
  <si>
    <t>近期提升规模1.2万立方米/吨，远期提升规模为4.9万立方米/吨</t>
  </si>
  <si>
    <t>开展前期工作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</si>
</sst>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00_ "/>
  </numFmts>
  <fonts count="51">
    <font>
      <sz val="11"/>
      <color theme="1"/>
      <name val="Calibri"/>
      <family val="0"/>
    </font>
    <font>
      <sz val="11"/>
      <name val="宋体"/>
      <family val="0"/>
    </font>
    <font>
      <b/>
      <sz val="11"/>
      <name val="宋体"/>
      <family val="0"/>
    </font>
    <font>
      <sz val="11"/>
      <color indexed="10"/>
      <name val="宋体"/>
      <family val="0"/>
    </font>
    <font>
      <sz val="11"/>
      <color indexed="40"/>
      <name val="宋体"/>
      <family val="0"/>
    </font>
    <font>
      <sz val="10"/>
      <name val="宋体"/>
      <family val="0"/>
    </font>
    <font>
      <sz val="11"/>
      <color indexed="16"/>
      <name val="宋体"/>
      <family val="0"/>
    </font>
    <font>
      <sz val="11"/>
      <color indexed="8"/>
      <name val="宋体"/>
      <family val="0"/>
    </font>
    <font>
      <sz val="11"/>
      <color indexed="9"/>
      <name val="宋体"/>
      <family val="0"/>
    </font>
    <font>
      <sz val="11"/>
      <color indexed="17"/>
      <name val="宋体"/>
      <family val="0"/>
    </font>
    <font>
      <b/>
      <sz val="18"/>
      <color indexed="54"/>
      <name val="宋体"/>
      <family val="0"/>
    </font>
    <font>
      <sz val="11"/>
      <color indexed="53"/>
      <name val="宋体"/>
      <family val="0"/>
    </font>
    <font>
      <b/>
      <sz val="11"/>
      <color indexed="9"/>
      <name val="宋体"/>
      <family val="0"/>
    </font>
    <font>
      <sz val="11"/>
      <color indexed="19"/>
      <name val="宋体"/>
      <family val="0"/>
    </font>
    <font>
      <b/>
      <sz val="11"/>
      <color indexed="54"/>
      <name val="宋体"/>
      <family val="0"/>
    </font>
    <font>
      <sz val="10"/>
      <name val="Helv"/>
      <family val="0"/>
    </font>
    <font>
      <b/>
      <sz val="11"/>
      <color indexed="8"/>
      <name val="宋体"/>
      <family val="0"/>
    </font>
    <font>
      <i/>
      <sz val="11"/>
      <color indexed="23"/>
      <name val="宋体"/>
      <family val="0"/>
    </font>
    <font>
      <sz val="12"/>
      <name val="宋体"/>
      <family val="0"/>
    </font>
    <font>
      <b/>
      <sz val="13"/>
      <color indexed="54"/>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9"/>
      <name val="宋体"/>
      <family val="0"/>
    </font>
    <font>
      <sz val="9"/>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1"/>
      <name val="Calibri"/>
      <family val="0"/>
    </font>
    <font>
      <sz val="11"/>
      <name val="Calibri"/>
      <family val="0"/>
    </font>
    <font>
      <sz val="11"/>
      <color rgb="FF00B0F0"/>
      <name val="Calibri"/>
      <family val="0"/>
    </font>
    <font>
      <sz val="10"/>
      <name val="Calibri"/>
      <family val="0"/>
    </font>
    <font>
      <b/>
      <sz val="8"/>
      <name val="Calibri"/>
      <family val="2"/>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lignment/>
      <protection/>
    </xf>
    <xf numFmtId="0" fontId="18" fillId="0" borderId="0" applyNumberFormat="0" applyFill="0">
      <alignment/>
      <protection/>
    </xf>
    <xf numFmtId="0" fontId="18" fillId="0" borderId="0" applyNumberFormat="0">
      <alignment vertical="center"/>
      <protection/>
    </xf>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0" fontId="15" fillId="0" borderId="0" applyNumberFormat="0" applyFill="0">
      <alignment/>
      <protection/>
    </xf>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0"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18" fillId="0" borderId="0" applyNumberFormat="0" applyFill="0">
      <alignment vertical="center"/>
      <protection/>
    </xf>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74">
    <xf numFmtId="0" fontId="0" fillId="0" borderId="0" xfId="0" applyFont="1" applyAlignment="1">
      <alignment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33"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176"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pplyProtection="1">
      <alignment horizontal="center" vertical="center" wrapText="1"/>
      <protection/>
    </xf>
    <xf numFmtId="176" fontId="33"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176" fontId="48" fillId="0" borderId="9" xfId="0" applyNumberFormat="1" applyFont="1" applyFill="1" applyBorder="1" applyAlignment="1">
      <alignment horizontal="left" vertical="center" wrapText="1"/>
    </xf>
    <xf numFmtId="0" fontId="47" fillId="0" borderId="9" xfId="28" applyFont="1" applyFill="1" applyBorder="1" applyAlignment="1">
      <alignment horizontal="left" vertical="center" wrapText="1"/>
      <protection/>
    </xf>
    <xf numFmtId="0" fontId="47" fillId="0" borderId="9" xfId="17" applyFont="1" applyFill="1" applyBorder="1" applyAlignment="1">
      <alignment horizontal="left" vertical="center" wrapText="1"/>
      <protection/>
    </xf>
    <xf numFmtId="176" fontId="46" fillId="0" borderId="9" xfId="0" applyNumberFormat="1" applyFont="1" applyFill="1" applyBorder="1" applyAlignment="1">
      <alignment horizontal="left" vertical="center" wrapText="1"/>
    </xf>
    <xf numFmtId="176" fontId="46" fillId="0" borderId="9" xfId="0" applyNumberFormat="1" applyFont="1" applyFill="1" applyBorder="1" applyAlignment="1">
      <alignment horizontal="right" vertical="center" wrapText="1"/>
    </xf>
    <xf numFmtId="176" fontId="47" fillId="0" borderId="9" xfId="0" applyNumberFormat="1" applyFont="1" applyFill="1" applyBorder="1" applyAlignment="1">
      <alignment horizontal="right" vertical="center" wrapText="1"/>
    </xf>
    <xf numFmtId="176" fontId="47" fillId="0" borderId="9" xfId="28" applyNumberFormat="1" applyFont="1" applyFill="1" applyBorder="1" applyAlignment="1">
      <alignment horizontal="right" vertical="center" wrapText="1"/>
      <protection/>
    </xf>
    <xf numFmtId="0" fontId="47" fillId="0" borderId="9" xfId="0" applyFont="1" applyFill="1" applyBorder="1" applyAlignment="1">
      <alignment horizontal="right" vertical="center" wrapText="1"/>
    </xf>
    <xf numFmtId="176" fontId="47" fillId="0" borderId="9" xfId="0" applyNumberFormat="1" applyFont="1" applyFill="1" applyBorder="1" applyAlignment="1">
      <alignment horizontal="center" vertical="center" wrapText="1"/>
    </xf>
    <xf numFmtId="0" fontId="47" fillId="0" borderId="9" xfId="0" applyFont="1" applyFill="1" applyBorder="1" applyAlignment="1">
      <alignment horizontal="right" vertical="center"/>
    </xf>
    <xf numFmtId="0" fontId="47" fillId="0" borderId="9" xfId="0" applyNumberFormat="1" applyFont="1" applyFill="1" applyBorder="1" applyAlignment="1">
      <alignment horizontal="right" vertical="center" wrapText="1"/>
    </xf>
    <xf numFmtId="0" fontId="47" fillId="0" borderId="9" xfId="15" applyFont="1" applyFill="1" applyBorder="1" applyAlignment="1">
      <alignment horizontal="left" vertical="center" wrapText="1"/>
      <protection/>
    </xf>
    <xf numFmtId="0" fontId="47" fillId="0" borderId="9" xfId="28"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1" fontId="47" fillId="0" borderId="9" xfId="0" applyNumberFormat="1" applyFont="1" applyFill="1" applyBorder="1" applyAlignment="1">
      <alignment horizontal="right" vertical="center"/>
    </xf>
    <xf numFmtId="1" fontId="47" fillId="0" borderId="9" xfId="0" applyNumberFormat="1" applyFont="1" applyFill="1" applyBorder="1" applyAlignment="1">
      <alignment horizontal="right" vertical="center" wrapText="1"/>
    </xf>
    <xf numFmtId="0" fontId="47" fillId="0" borderId="9" xfId="28" applyFont="1" applyFill="1" applyBorder="1" applyAlignment="1">
      <alignment horizontal="right" vertical="center" wrapText="1"/>
      <protection/>
    </xf>
    <xf numFmtId="0" fontId="47" fillId="0" borderId="9" xfId="0" applyNumberFormat="1" applyFont="1" applyFill="1" applyBorder="1" applyAlignment="1">
      <alignment horizontal="right" vertical="center"/>
    </xf>
    <xf numFmtId="0" fontId="47" fillId="0" borderId="9" xfId="0" applyFont="1" applyFill="1" applyBorder="1" applyAlignment="1">
      <alignment horizontal="right"/>
    </xf>
    <xf numFmtId="177" fontId="46" fillId="0" borderId="9" xfId="0" applyNumberFormat="1" applyFont="1" applyFill="1" applyBorder="1" applyAlignment="1">
      <alignment horizontal="left" vertical="center" wrapText="1"/>
    </xf>
    <xf numFmtId="176" fontId="47" fillId="0" borderId="9" xfId="0" applyNumberFormat="1" applyFont="1" applyFill="1" applyBorder="1" applyAlignment="1">
      <alignment horizontal="left" vertical="center"/>
    </xf>
    <xf numFmtId="176" fontId="47" fillId="0" borderId="9" xfId="28" applyNumberFormat="1" applyFont="1" applyFill="1" applyBorder="1" applyAlignment="1">
      <alignment horizontal="left" vertical="center" wrapText="1"/>
      <protection/>
    </xf>
    <xf numFmtId="178" fontId="46" fillId="0" borderId="9" xfId="0" applyNumberFormat="1" applyFont="1" applyFill="1" applyBorder="1" applyAlignment="1">
      <alignment horizontal="left" vertical="center" wrapText="1"/>
    </xf>
    <xf numFmtId="0" fontId="47" fillId="0" borderId="9" xfId="16" applyFont="1" applyFill="1" applyBorder="1" applyAlignment="1">
      <alignment horizontal="center" vertical="center" wrapText="1"/>
      <protection/>
    </xf>
    <xf numFmtId="176" fontId="47" fillId="0" borderId="9" xfId="28" applyNumberFormat="1" applyFont="1" applyFill="1" applyBorder="1" applyAlignment="1">
      <alignment horizontal="center" vertical="center" wrapText="1"/>
      <protection/>
    </xf>
    <xf numFmtId="0" fontId="48" fillId="0" borderId="9" xfId="17" applyFont="1" applyFill="1" applyBorder="1" applyAlignment="1">
      <alignment horizontal="left" vertical="center" wrapText="1"/>
      <protection/>
    </xf>
    <xf numFmtId="0" fontId="47" fillId="0" borderId="9" xfId="16" applyNumberFormat="1" applyFont="1" applyFill="1" applyBorder="1" applyAlignment="1" applyProtection="1">
      <alignment horizontal="left" vertical="center" wrapText="1"/>
      <protection/>
    </xf>
    <xf numFmtId="0" fontId="47" fillId="0" borderId="9" xfId="28" applyNumberFormat="1" applyFont="1" applyFill="1" applyBorder="1" applyAlignment="1" applyProtection="1">
      <alignment horizontal="center" vertical="center" wrapText="1"/>
      <protection/>
    </xf>
    <xf numFmtId="176" fontId="47" fillId="0" borderId="9" xfId="28" applyNumberFormat="1" applyFont="1" applyFill="1" applyBorder="1" applyAlignment="1" applyProtection="1">
      <alignment horizontal="right" vertical="center" wrapText="1"/>
      <protection/>
    </xf>
    <xf numFmtId="178" fontId="47" fillId="0" borderId="9" xfId="0" applyNumberFormat="1" applyFont="1" applyFill="1" applyBorder="1" applyAlignment="1">
      <alignment horizontal="right" vertical="center" wrapText="1"/>
    </xf>
    <xf numFmtId="0" fontId="47" fillId="0" borderId="9" xfId="16" applyFont="1" applyFill="1" applyBorder="1" applyAlignment="1">
      <alignment horizontal="left" vertical="center" wrapText="1"/>
      <protection/>
    </xf>
    <xf numFmtId="0" fontId="47" fillId="0" borderId="9" xfId="17" applyFont="1" applyFill="1" applyBorder="1" applyAlignment="1">
      <alignment horizontal="center" vertical="center" wrapText="1"/>
      <protection/>
    </xf>
    <xf numFmtId="0" fontId="47" fillId="0" borderId="9" xfId="17" applyFont="1" applyFill="1" applyBorder="1" applyAlignment="1">
      <alignment horizontal="right" vertical="center" wrapText="1"/>
      <protection/>
    </xf>
    <xf numFmtId="0"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lignment horizontal="left" vertical="center" wrapText="1"/>
    </xf>
    <xf numFmtId="178" fontId="47" fillId="0" borderId="9" xfId="17" applyNumberFormat="1" applyFont="1" applyFill="1" applyBorder="1" applyAlignment="1">
      <alignment horizontal="left" vertical="center" wrapText="1"/>
      <protection/>
    </xf>
    <xf numFmtId="0" fontId="46" fillId="0" borderId="9" xfId="0" applyNumberFormat="1" applyFont="1" applyFill="1" applyBorder="1" applyAlignment="1">
      <alignment horizontal="right" vertical="center" wrapText="1"/>
    </xf>
    <xf numFmtId="178" fontId="47" fillId="0" borderId="9" xfId="0" applyNumberFormat="1" applyFont="1" applyFill="1" applyBorder="1" applyAlignment="1">
      <alignment horizontal="left" vertical="center" wrapText="1"/>
    </xf>
    <xf numFmtId="0" fontId="47" fillId="0" borderId="9" xfId="0" applyFont="1" applyFill="1" applyBorder="1" applyAlignment="1">
      <alignment horizontal="left"/>
    </xf>
    <xf numFmtId="0" fontId="47" fillId="0" borderId="9" xfId="0" applyFont="1" applyFill="1" applyBorder="1" applyAlignment="1">
      <alignment horizontal="left" vertical="center"/>
    </xf>
    <xf numFmtId="179" fontId="47" fillId="0" borderId="9" xfId="0" applyNumberFormat="1" applyFont="1" applyFill="1" applyBorder="1" applyAlignment="1">
      <alignment horizontal="left" vertical="center"/>
    </xf>
    <xf numFmtId="0" fontId="3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right" vertical="center" wrapText="1"/>
    </xf>
    <xf numFmtId="176" fontId="46" fillId="0" borderId="9" xfId="28" applyNumberFormat="1" applyFont="1" applyFill="1" applyBorder="1" applyAlignment="1">
      <alignment horizontal="right" vertical="center" wrapText="1"/>
      <protection/>
    </xf>
    <xf numFmtId="0" fontId="47" fillId="0" borderId="9" xfId="64" applyFont="1" applyFill="1" applyBorder="1" applyAlignment="1">
      <alignment horizontal="center" vertical="center" wrapText="1"/>
      <protection/>
    </xf>
    <xf numFmtId="176" fontId="47" fillId="0" borderId="9" xfId="0" applyNumberFormat="1" applyFont="1" applyFill="1" applyBorder="1" applyAlignment="1">
      <alignment horizontal="right" vertical="center"/>
    </xf>
    <xf numFmtId="178" fontId="46" fillId="0" borderId="9" xfId="0" applyNumberFormat="1" applyFont="1" applyFill="1" applyBorder="1" applyAlignment="1">
      <alignment horizontal="right" vertical="center" wrapText="1"/>
    </xf>
    <xf numFmtId="178" fontId="46" fillId="0" borderId="9" xfId="0" applyNumberFormat="1" applyFont="1" applyFill="1" applyBorder="1" applyAlignment="1">
      <alignment horizontal="center" vertical="center" wrapText="1"/>
    </xf>
    <xf numFmtId="0" fontId="49" fillId="0" borderId="0" xfId="0" applyFont="1" applyFill="1" applyBorder="1" applyAlignment="1">
      <alignment horizontal="right" vertical="center"/>
    </xf>
    <xf numFmtId="0" fontId="49" fillId="0" borderId="9" xfId="0" applyFont="1" applyFill="1" applyBorder="1" applyAlignment="1">
      <alignment horizontal="right" vertical="center"/>
    </xf>
    <xf numFmtId="1" fontId="47" fillId="0" borderId="9" xfId="0" applyNumberFormat="1" applyFont="1" applyFill="1" applyBorder="1" applyAlignment="1">
      <alignment horizontal="left" vertical="center"/>
    </xf>
    <xf numFmtId="10" fontId="47" fillId="0" borderId="9" xfId="0" applyNumberFormat="1" applyFont="1" applyFill="1" applyBorder="1" applyAlignment="1">
      <alignment horizontal="left" vertical="center" wrapText="1"/>
    </xf>
    <xf numFmtId="0" fontId="47" fillId="0" borderId="10" xfId="0" applyNumberFormat="1" applyFont="1" applyFill="1" applyBorder="1" applyAlignment="1">
      <alignment horizontal="left" vertical="center" wrapText="1"/>
    </xf>
    <xf numFmtId="0" fontId="47" fillId="0" borderId="9" xfId="0" applyNumberFormat="1" applyFont="1" applyFill="1" applyBorder="1" applyAlignment="1" applyProtection="1">
      <alignment horizontal="left" vertical="center" wrapText="1"/>
      <protection/>
    </xf>
  </cellXfs>
  <cellStyles count="54">
    <cellStyle name="Normal" xfId="0"/>
    <cellStyle name="常规_Sheet1" xfId="15"/>
    <cellStyle name="常规_Sheet1_59" xfId="16"/>
    <cellStyle name="常规 2_（10.20下午导出）2018年市重"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_ET_STYLE_NoName_00_" xfId="28"/>
    <cellStyle name="Percent" xfId="29"/>
    <cellStyle name="Comma" xfId="30"/>
    <cellStyle name="标题 2" xfId="31"/>
    <cellStyle name="Currency [0]" xfId="32"/>
    <cellStyle name="60% - 强调文字颜色 4" xfId="33"/>
    <cellStyle name="警告文本" xfId="34"/>
    <cellStyle name="20% - 强调文字颜色 2"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207"/>
  <sheetViews>
    <sheetView tabSelected="1" zoomScaleSheetLayoutView="100" workbookViewId="0" topLeftCell="A1">
      <selection activeCell="F6" sqref="F6"/>
    </sheetView>
  </sheetViews>
  <sheetFormatPr defaultColWidth="9.00390625" defaultRowHeight="15"/>
  <sheetData>
    <row r="1" spans="1:15" ht="15">
      <c r="A1" s="1" t="s">
        <v>0</v>
      </c>
      <c r="B1" s="1" t="s">
        <v>1</v>
      </c>
      <c r="C1" s="1" t="s">
        <v>2</v>
      </c>
      <c r="D1" s="1" t="s">
        <v>3</v>
      </c>
      <c r="E1" s="1" t="s">
        <v>4</v>
      </c>
      <c r="F1" s="1" t="s">
        <v>5</v>
      </c>
      <c r="G1" s="1" t="s">
        <v>6</v>
      </c>
      <c r="H1" s="4" t="s">
        <v>7</v>
      </c>
      <c r="I1" s="4" t="s">
        <v>8</v>
      </c>
      <c r="J1" s="4" t="s">
        <v>9</v>
      </c>
      <c r="K1" s="4" t="s">
        <v>10</v>
      </c>
      <c r="L1" s="4" t="s">
        <v>11</v>
      </c>
      <c r="M1" s="4" t="s">
        <v>12</v>
      </c>
      <c r="N1" s="19"/>
      <c r="O1" s="4"/>
    </row>
    <row r="2" spans="1:15" ht="40.5">
      <c r="A2" s="1"/>
      <c r="B2" s="1"/>
      <c r="C2" s="1"/>
      <c r="D2" s="1"/>
      <c r="E2" s="1"/>
      <c r="F2" s="1"/>
      <c r="G2" s="1"/>
      <c r="H2" s="4"/>
      <c r="I2" s="4"/>
      <c r="J2" s="4"/>
      <c r="K2" s="4"/>
      <c r="L2" s="4"/>
      <c r="M2" s="4" t="s">
        <v>13</v>
      </c>
      <c r="N2" s="19" t="s">
        <v>14</v>
      </c>
      <c r="O2" s="1" t="s">
        <v>15</v>
      </c>
    </row>
    <row r="3" spans="1:15" ht="15">
      <c r="A3" s="1"/>
      <c r="B3" s="2" t="str">
        <f>"合计（"&amp;FIXED(C3,0)&amp;"个)"</f>
        <v>合计（0个)</v>
      </c>
      <c r="C3" s="1">
        <f>C4+C138</f>
        <v>0</v>
      </c>
      <c r="D3" s="3"/>
      <c r="E3" s="1"/>
      <c r="F3" s="18"/>
      <c r="G3" s="1"/>
      <c r="H3" s="19">
        <f aca="true" t="shared" si="0" ref="H3:N3">H4+H138</f>
        <v>14492753.58</v>
      </c>
      <c r="I3" s="19">
        <f t="shared" si="0"/>
        <v>12436827.530833334</v>
      </c>
      <c r="J3" s="19">
        <f t="shared" si="0"/>
        <v>2002833</v>
      </c>
      <c r="K3" s="19">
        <f t="shared" si="0"/>
        <v>1898105</v>
      </c>
      <c r="L3" s="19">
        <f t="shared" si="0"/>
        <v>2243226.7</v>
      </c>
      <c r="M3" s="19">
        <f t="shared" si="0"/>
        <v>1443370.58</v>
      </c>
      <c r="N3" s="19">
        <f t="shared" si="0"/>
        <v>1317697.5241666667</v>
      </c>
      <c r="O3" s="34"/>
    </row>
    <row r="4" spans="1:15" ht="27">
      <c r="A4" s="1"/>
      <c r="B4" s="2" t="str">
        <f>"在建小计("&amp;FIXED(C4,0)&amp;"个)"</f>
        <v>在建小计(0个)</v>
      </c>
      <c r="C4" s="1">
        <f>C5+C26+C70+C104+C122</f>
        <v>0</v>
      </c>
      <c r="D4" s="3"/>
      <c r="E4" s="1"/>
      <c r="F4" s="18"/>
      <c r="G4" s="1"/>
      <c r="H4" s="19">
        <f aca="true" t="shared" si="1" ref="H4:M4">H5+H26+H70+H104+H122</f>
        <v>11961003.36</v>
      </c>
      <c r="I4" s="19">
        <f t="shared" si="1"/>
        <v>10156503.310833333</v>
      </c>
      <c r="J4" s="19">
        <f t="shared" si="1"/>
        <v>1999955</v>
      </c>
      <c r="K4" s="19">
        <f t="shared" si="1"/>
        <v>1894974</v>
      </c>
      <c r="L4" s="19">
        <f t="shared" si="1"/>
        <v>2238946.7</v>
      </c>
      <c r="M4" s="19">
        <f t="shared" si="1"/>
        <v>1369013.58</v>
      </c>
      <c r="N4" s="19">
        <f>SUM(N122,N104,N70,N26,N5)</f>
        <v>1279042.5241666667</v>
      </c>
      <c r="O4" s="34"/>
    </row>
    <row r="5" spans="1:15" ht="27">
      <c r="A5" s="1" t="s">
        <v>16</v>
      </c>
      <c r="B5" s="2" t="str">
        <f>"城建环保("&amp;FIXED(C5,0)&amp;"个)"</f>
        <v>城建环保(0个)</v>
      </c>
      <c r="C5" s="4">
        <f>AH5</f>
        <v>0</v>
      </c>
      <c r="D5" s="3"/>
      <c r="E5" s="1"/>
      <c r="F5" s="2"/>
      <c r="G5" s="1"/>
      <c r="H5" s="19">
        <f aca="true" t="shared" si="2" ref="H5:N5">SUM(H6:H25)</f>
        <v>3283823.0100000002</v>
      </c>
      <c r="I5" s="19">
        <f t="shared" si="2"/>
        <v>2160361.3433333337</v>
      </c>
      <c r="J5" s="19">
        <f t="shared" si="2"/>
        <v>447939</v>
      </c>
      <c r="K5" s="19">
        <f t="shared" si="2"/>
        <v>740837</v>
      </c>
      <c r="L5" s="19">
        <f t="shared" si="2"/>
        <v>733432</v>
      </c>
      <c r="M5" s="19">
        <f t="shared" si="2"/>
        <v>286896.81</v>
      </c>
      <c r="N5" s="19">
        <f t="shared" si="2"/>
        <v>238193.47666666668</v>
      </c>
      <c r="O5" s="18"/>
    </row>
    <row r="6" spans="1:15" ht="409.5">
      <c r="A6" s="3">
        <f>SUBTOTAL(3,E6:E$12)</f>
        <v>7</v>
      </c>
      <c r="B6" s="5" t="s">
        <v>17</v>
      </c>
      <c r="C6" s="3" t="s">
        <v>18</v>
      </c>
      <c r="D6" s="3" t="s">
        <v>19</v>
      </c>
      <c r="E6" s="3" t="s">
        <v>20</v>
      </c>
      <c r="F6" s="7" t="s">
        <v>21</v>
      </c>
      <c r="G6" s="3" t="s">
        <v>22</v>
      </c>
      <c r="H6" s="20">
        <v>1159540</v>
      </c>
      <c r="I6" s="20">
        <f>H6/3</f>
        <v>386513.3333333333</v>
      </c>
      <c r="J6" s="29">
        <v>160000</v>
      </c>
      <c r="K6" s="30">
        <v>154516</v>
      </c>
      <c r="L6" s="30">
        <v>247197</v>
      </c>
      <c r="M6" s="20">
        <v>40000</v>
      </c>
      <c r="N6" s="8">
        <f>M6/3</f>
        <v>13333.333333333334</v>
      </c>
      <c r="O6" s="7" t="s">
        <v>23</v>
      </c>
    </row>
    <row r="7" spans="1:15" ht="409.5">
      <c r="A7" s="3">
        <f>SUBTOTAL(3,E7:E$12)</f>
        <v>6</v>
      </c>
      <c r="B7" s="5" t="s">
        <v>24</v>
      </c>
      <c r="C7" s="3" t="s">
        <v>18</v>
      </c>
      <c r="D7" s="3" t="s">
        <v>19</v>
      </c>
      <c r="E7" s="3" t="s">
        <v>25</v>
      </c>
      <c r="F7" s="7" t="s">
        <v>26</v>
      </c>
      <c r="G7" s="3" t="s">
        <v>22</v>
      </c>
      <c r="H7" s="20">
        <v>144313</v>
      </c>
      <c r="I7" s="20">
        <f aca="true" t="shared" si="3" ref="I7:I9">H7/2</f>
        <v>72156.5</v>
      </c>
      <c r="J7" s="29">
        <v>20000</v>
      </c>
      <c r="K7" s="29">
        <v>80000</v>
      </c>
      <c r="L7" s="30">
        <v>50579</v>
      </c>
      <c r="M7" s="20">
        <v>15000</v>
      </c>
      <c r="N7" s="8">
        <f aca="true" t="shared" si="4" ref="N7:N9">M7/2</f>
        <v>7500</v>
      </c>
      <c r="O7" s="7" t="s">
        <v>27</v>
      </c>
    </row>
    <row r="8" spans="1:15" ht="364.5">
      <c r="A8" s="3">
        <f>SUBTOTAL(3,E8:E$12)</f>
        <v>5</v>
      </c>
      <c r="B8" s="6" t="s">
        <v>28</v>
      </c>
      <c r="C8" s="3" t="s">
        <v>18</v>
      </c>
      <c r="D8" s="3" t="s">
        <v>19</v>
      </c>
      <c r="E8" s="3" t="s">
        <v>29</v>
      </c>
      <c r="F8" s="7" t="s">
        <v>30</v>
      </c>
      <c r="G8" s="3" t="s">
        <v>31</v>
      </c>
      <c r="H8" s="21">
        <v>518089</v>
      </c>
      <c r="I8" s="20">
        <f t="shared" si="3"/>
        <v>259044.5</v>
      </c>
      <c r="J8" s="24">
        <v>247319</v>
      </c>
      <c r="K8" s="24">
        <v>270780</v>
      </c>
      <c r="L8" s="22">
        <v>293305</v>
      </c>
      <c r="M8" s="20">
        <v>2000</v>
      </c>
      <c r="N8" s="8">
        <f t="shared" si="4"/>
        <v>1000</v>
      </c>
      <c r="O8" s="7" t="s">
        <v>32</v>
      </c>
    </row>
    <row r="9" spans="1:15" ht="175.5">
      <c r="A9" s="3">
        <f>SUBTOTAL(3,E9:E$12)</f>
        <v>4</v>
      </c>
      <c r="B9" s="7" t="s">
        <v>33</v>
      </c>
      <c r="C9" s="3" t="s">
        <v>34</v>
      </c>
      <c r="D9" s="3" t="s">
        <v>19</v>
      </c>
      <c r="E9" s="3" t="s">
        <v>35</v>
      </c>
      <c r="F9" s="7" t="s">
        <v>36</v>
      </c>
      <c r="G9" s="3" t="s">
        <v>37</v>
      </c>
      <c r="H9" s="22">
        <v>12000</v>
      </c>
      <c r="I9" s="22">
        <f t="shared" si="3"/>
        <v>6000</v>
      </c>
      <c r="J9" s="22">
        <v>0</v>
      </c>
      <c r="K9" s="22">
        <v>3000</v>
      </c>
      <c r="L9" s="22">
        <v>6000</v>
      </c>
      <c r="M9" s="22">
        <v>2000</v>
      </c>
      <c r="N9" s="7">
        <f t="shared" si="4"/>
        <v>1000</v>
      </c>
      <c r="O9" s="7" t="s">
        <v>38</v>
      </c>
    </row>
    <row r="10" spans="1:15" ht="199.5">
      <c r="A10" s="3">
        <f>SUBTOTAL(3,E10:E$12)</f>
        <v>3</v>
      </c>
      <c r="B10" s="8" t="s">
        <v>39</v>
      </c>
      <c r="C10" s="3" t="s">
        <v>40</v>
      </c>
      <c r="D10" s="3" t="s">
        <v>19</v>
      </c>
      <c r="E10" s="23" t="s">
        <v>41</v>
      </c>
      <c r="F10" s="8" t="s">
        <v>42</v>
      </c>
      <c r="G10" s="23" t="s">
        <v>43</v>
      </c>
      <c r="H10" s="24">
        <v>5226</v>
      </c>
      <c r="I10" s="21">
        <f>H10/3</f>
        <v>1742</v>
      </c>
      <c r="J10" s="20"/>
      <c r="K10" s="20">
        <v>0</v>
      </c>
      <c r="L10" s="24">
        <v>50</v>
      </c>
      <c r="M10" s="20">
        <v>4180</v>
      </c>
      <c r="N10" s="35">
        <f>M10/3</f>
        <v>1393.3333333333333</v>
      </c>
      <c r="O10" s="16" t="s">
        <v>44</v>
      </c>
    </row>
    <row r="11" spans="1:15" ht="171">
      <c r="A11" s="3">
        <f>SUBTOTAL(3,E11:E$12)</f>
        <v>2</v>
      </c>
      <c r="B11" s="9" t="s">
        <v>45</v>
      </c>
      <c r="C11" s="3" t="s">
        <v>34</v>
      </c>
      <c r="D11" s="3" t="s">
        <v>19</v>
      </c>
      <c r="E11" s="10" t="s">
        <v>46</v>
      </c>
      <c r="F11" s="9" t="s">
        <v>47</v>
      </c>
      <c r="G11" s="23">
        <v>2024</v>
      </c>
      <c r="H11" s="25">
        <v>8000</v>
      </c>
      <c r="I11" s="31">
        <f>H11/4</f>
        <v>2000</v>
      </c>
      <c r="J11" s="31"/>
      <c r="K11" s="31"/>
      <c r="L11" s="20"/>
      <c r="M11" s="25">
        <v>8000</v>
      </c>
      <c r="N11" s="7">
        <f>M11/4</f>
        <v>2000</v>
      </c>
      <c r="O11" s="7" t="s">
        <v>48</v>
      </c>
    </row>
    <row r="12" spans="1:15" ht="228">
      <c r="A12" s="3">
        <f>SUBTOTAL(3,E$12:E12)</f>
        <v>1</v>
      </c>
      <c r="B12" s="7" t="s">
        <v>49</v>
      </c>
      <c r="C12" s="3"/>
      <c r="D12" s="3" t="s">
        <v>19</v>
      </c>
      <c r="E12" s="10" t="s">
        <v>46</v>
      </c>
      <c r="F12" s="7" t="s">
        <v>50</v>
      </c>
      <c r="G12" s="23">
        <v>2024</v>
      </c>
      <c r="H12" s="25">
        <v>5000</v>
      </c>
      <c r="I12" s="31">
        <f>H12/4</f>
        <v>1250</v>
      </c>
      <c r="J12" s="31"/>
      <c r="K12" s="31"/>
      <c r="L12" s="20"/>
      <c r="M12" s="25">
        <v>5000</v>
      </c>
      <c r="N12" s="22">
        <f>M12/4</f>
        <v>1250</v>
      </c>
      <c r="O12" s="7" t="s">
        <v>51</v>
      </c>
    </row>
    <row r="13" spans="1:15" ht="409.5">
      <c r="A13" s="3">
        <f>SUBTOTAL(3,E$12:E13)</f>
        <v>2</v>
      </c>
      <c r="B13" s="5" t="s">
        <v>52</v>
      </c>
      <c r="C13" s="3" t="s">
        <v>53</v>
      </c>
      <c r="D13" s="3" t="s">
        <v>19</v>
      </c>
      <c r="E13" s="3" t="s">
        <v>54</v>
      </c>
      <c r="F13" s="7" t="s">
        <v>55</v>
      </c>
      <c r="G13" s="3" t="s">
        <v>37</v>
      </c>
      <c r="H13" s="21">
        <v>110000</v>
      </c>
      <c r="I13" s="31">
        <f aca="true" t="shared" si="5" ref="I13:I25">H13</f>
        <v>110000</v>
      </c>
      <c r="J13" s="20"/>
      <c r="K13" s="20">
        <v>2000</v>
      </c>
      <c r="L13" s="20">
        <v>35000</v>
      </c>
      <c r="M13" s="20">
        <v>35000</v>
      </c>
      <c r="N13" s="16">
        <f aca="true" t="shared" si="6" ref="N13:N25">M13</f>
        <v>35000</v>
      </c>
      <c r="O13" s="16" t="s">
        <v>56</v>
      </c>
    </row>
    <row r="14" spans="1:15" ht="270.75">
      <c r="A14" s="3">
        <f>SUBTOTAL(3,E$12:E14)</f>
        <v>3</v>
      </c>
      <c r="B14" s="7" t="s">
        <v>57</v>
      </c>
      <c r="C14" s="3" t="s">
        <v>34</v>
      </c>
      <c r="D14" s="3" t="s">
        <v>19</v>
      </c>
      <c r="E14" s="3" t="s">
        <v>54</v>
      </c>
      <c r="F14" s="16" t="s">
        <v>58</v>
      </c>
      <c r="G14" s="23" t="s">
        <v>59</v>
      </c>
      <c r="H14" s="22">
        <v>3200</v>
      </c>
      <c r="I14" s="20">
        <f t="shared" si="5"/>
        <v>3200</v>
      </c>
      <c r="J14" s="22">
        <v>500</v>
      </c>
      <c r="K14" s="22">
        <v>500</v>
      </c>
      <c r="L14" s="22">
        <v>2200</v>
      </c>
      <c r="M14" s="22">
        <v>1700</v>
      </c>
      <c r="N14" s="8">
        <f t="shared" si="6"/>
        <v>1700</v>
      </c>
      <c r="O14" s="7" t="s">
        <v>60</v>
      </c>
    </row>
    <row r="15" spans="1:15" ht="213.75">
      <c r="A15" s="3">
        <f>SUBTOTAL(3,E$12:E15)</f>
        <v>4</v>
      </c>
      <c r="B15" s="7" t="s">
        <v>61</v>
      </c>
      <c r="C15" s="3" t="s">
        <v>34</v>
      </c>
      <c r="D15" s="3" t="s">
        <v>19</v>
      </c>
      <c r="E15" s="3" t="s">
        <v>54</v>
      </c>
      <c r="F15" s="7" t="s">
        <v>62</v>
      </c>
      <c r="G15" s="3" t="s">
        <v>59</v>
      </c>
      <c r="H15" s="22">
        <v>1744</v>
      </c>
      <c r="I15" s="20">
        <f t="shared" si="5"/>
        <v>1744</v>
      </c>
      <c r="J15" s="22">
        <v>6000</v>
      </c>
      <c r="K15" s="22">
        <v>19100</v>
      </c>
      <c r="L15" s="22">
        <v>800</v>
      </c>
      <c r="M15" s="22">
        <v>944</v>
      </c>
      <c r="N15" s="7">
        <f t="shared" si="6"/>
        <v>944</v>
      </c>
      <c r="O15" s="7" t="s">
        <v>63</v>
      </c>
    </row>
    <row r="16" spans="1:15" ht="256.5">
      <c r="A16" s="3">
        <f>SUBTOTAL(3,E$12:E16)</f>
        <v>5</v>
      </c>
      <c r="B16" s="7" t="s">
        <v>64</v>
      </c>
      <c r="C16" s="3" t="s">
        <v>40</v>
      </c>
      <c r="D16" s="3" t="s">
        <v>19</v>
      </c>
      <c r="E16" s="3" t="s">
        <v>54</v>
      </c>
      <c r="F16" s="7" t="s">
        <v>65</v>
      </c>
      <c r="G16" s="3" t="s">
        <v>43</v>
      </c>
      <c r="H16" s="22">
        <v>492.81</v>
      </c>
      <c r="I16" s="22">
        <f t="shared" si="5"/>
        <v>492.81</v>
      </c>
      <c r="J16" s="22"/>
      <c r="K16" s="22">
        <v>0</v>
      </c>
      <c r="L16" s="22">
        <v>20</v>
      </c>
      <c r="M16" s="22">
        <v>472.81</v>
      </c>
      <c r="N16" s="7">
        <f t="shared" si="6"/>
        <v>472.81</v>
      </c>
      <c r="O16" s="7" t="s">
        <v>66</v>
      </c>
    </row>
    <row r="17" spans="1:15" ht="409.5">
      <c r="A17" s="3">
        <f>SUBTOTAL(3,E$12:E17)</f>
        <v>6</v>
      </c>
      <c r="B17" s="7" t="s">
        <v>67</v>
      </c>
      <c r="C17" s="3" t="s">
        <v>34</v>
      </c>
      <c r="D17" s="3" t="s">
        <v>19</v>
      </c>
      <c r="E17" s="3" t="s">
        <v>54</v>
      </c>
      <c r="F17" s="26" t="s">
        <v>68</v>
      </c>
      <c r="G17" s="23" t="s">
        <v>69</v>
      </c>
      <c r="H17" s="21">
        <v>359962</v>
      </c>
      <c r="I17" s="20">
        <f t="shared" si="5"/>
        <v>359962</v>
      </c>
      <c r="J17" s="20"/>
      <c r="K17" s="21">
        <v>145000</v>
      </c>
      <c r="L17" s="21">
        <v>0</v>
      </c>
      <c r="M17" s="20">
        <v>30000</v>
      </c>
      <c r="N17" s="8">
        <f t="shared" si="6"/>
        <v>30000</v>
      </c>
      <c r="O17" s="36" t="s">
        <v>70</v>
      </c>
    </row>
    <row r="18" spans="1:15" ht="409.5">
      <c r="A18" s="3">
        <f>SUBTOTAL(3,E$12:E18)</f>
        <v>7</v>
      </c>
      <c r="B18" s="7" t="s">
        <v>71</v>
      </c>
      <c r="C18" s="3" t="s">
        <v>34</v>
      </c>
      <c r="D18" s="3" t="s">
        <v>19</v>
      </c>
      <c r="E18" s="3" t="s">
        <v>72</v>
      </c>
      <c r="F18" s="16" t="s">
        <v>73</v>
      </c>
      <c r="G18" s="3" t="s">
        <v>74</v>
      </c>
      <c r="H18" s="20">
        <v>98360.85</v>
      </c>
      <c r="I18" s="20">
        <f t="shared" si="5"/>
        <v>98360.85</v>
      </c>
      <c r="J18" s="29">
        <v>10000</v>
      </c>
      <c r="K18" s="30">
        <v>41341</v>
      </c>
      <c r="L18" s="30">
        <v>20281</v>
      </c>
      <c r="M18" s="20">
        <v>21000</v>
      </c>
      <c r="N18" s="8">
        <f t="shared" si="6"/>
        <v>21000</v>
      </c>
      <c r="O18" s="7" t="s">
        <v>75</v>
      </c>
    </row>
    <row r="19" spans="1:15" ht="299.25">
      <c r="A19" s="3">
        <f>SUBTOTAL(3,E$12:E19)</f>
        <v>8</v>
      </c>
      <c r="B19" s="7" t="s">
        <v>76</v>
      </c>
      <c r="C19" s="3" t="s">
        <v>34</v>
      </c>
      <c r="D19" s="3" t="s">
        <v>19</v>
      </c>
      <c r="E19" s="3" t="s">
        <v>72</v>
      </c>
      <c r="F19" s="7" t="s">
        <v>77</v>
      </c>
      <c r="G19" s="3" t="s">
        <v>74</v>
      </c>
      <c r="H19" s="20">
        <v>35481</v>
      </c>
      <c r="I19" s="20">
        <f t="shared" si="5"/>
        <v>35481</v>
      </c>
      <c r="J19" s="20">
        <v>4000</v>
      </c>
      <c r="K19" s="20">
        <v>19100</v>
      </c>
      <c r="L19" s="20">
        <v>21500</v>
      </c>
      <c r="M19" s="20">
        <v>2500</v>
      </c>
      <c r="N19" s="8">
        <f t="shared" si="6"/>
        <v>2500</v>
      </c>
      <c r="O19" s="7" t="s">
        <v>78</v>
      </c>
    </row>
    <row r="20" spans="1:15" ht="128.25">
      <c r="A20" s="3">
        <f>SUBTOTAL(3,E$12:E20)</f>
        <v>9</v>
      </c>
      <c r="B20" s="9" t="s">
        <v>79</v>
      </c>
      <c r="C20" s="10"/>
      <c r="D20" s="10" t="s">
        <v>19</v>
      </c>
      <c r="E20" s="10" t="s">
        <v>72</v>
      </c>
      <c r="F20" s="9" t="s">
        <v>80</v>
      </c>
      <c r="G20" s="23" t="s">
        <v>59</v>
      </c>
      <c r="H20" s="20">
        <v>1400</v>
      </c>
      <c r="I20" s="31">
        <f t="shared" si="5"/>
        <v>1400</v>
      </c>
      <c r="J20" s="31"/>
      <c r="K20" s="31"/>
      <c r="L20" s="32"/>
      <c r="M20" s="21">
        <v>600</v>
      </c>
      <c r="N20" s="7">
        <f t="shared" si="6"/>
        <v>600</v>
      </c>
      <c r="O20" s="9" t="s">
        <v>81</v>
      </c>
    </row>
    <row r="21" spans="1:15" ht="299.25">
      <c r="A21" s="3">
        <f>SUBTOTAL(3,E$12:E21)</f>
        <v>10</v>
      </c>
      <c r="B21" s="9" t="s">
        <v>82</v>
      </c>
      <c r="C21" s="11"/>
      <c r="D21" s="10" t="s">
        <v>19</v>
      </c>
      <c r="E21" s="27" t="s">
        <v>72</v>
      </c>
      <c r="F21" s="9" t="s">
        <v>83</v>
      </c>
      <c r="G21" s="23" t="s">
        <v>43</v>
      </c>
      <c r="H21" s="20">
        <v>3700</v>
      </c>
      <c r="I21" s="22">
        <f t="shared" si="5"/>
        <v>3700</v>
      </c>
      <c r="J21" s="22"/>
      <c r="K21" s="22"/>
      <c r="L21" s="20">
        <v>100</v>
      </c>
      <c r="M21" s="20">
        <v>500</v>
      </c>
      <c r="N21" s="7">
        <f t="shared" si="6"/>
        <v>500</v>
      </c>
      <c r="O21" s="9" t="s">
        <v>84</v>
      </c>
    </row>
    <row r="22" spans="1:15" ht="285">
      <c r="A22" s="3">
        <f>SUBTOTAL(3,E$12:E22)</f>
        <v>11</v>
      </c>
      <c r="B22" s="6" t="s">
        <v>85</v>
      </c>
      <c r="C22" s="3" t="s">
        <v>86</v>
      </c>
      <c r="D22" s="3" t="s">
        <v>19</v>
      </c>
      <c r="E22" s="3" t="s">
        <v>87</v>
      </c>
      <c r="F22" s="7" t="s">
        <v>88</v>
      </c>
      <c r="G22" s="3" t="s">
        <v>89</v>
      </c>
      <c r="H22" s="22">
        <v>39776</v>
      </c>
      <c r="I22" s="22">
        <f t="shared" si="5"/>
        <v>39776</v>
      </c>
      <c r="J22" s="22"/>
      <c r="K22" s="22">
        <v>0</v>
      </c>
      <c r="L22" s="22">
        <v>1000</v>
      </c>
      <c r="M22" s="22">
        <v>15000</v>
      </c>
      <c r="N22" s="7">
        <f t="shared" si="6"/>
        <v>15000</v>
      </c>
      <c r="O22" s="7" t="s">
        <v>90</v>
      </c>
    </row>
    <row r="23" spans="1:15" ht="384.75">
      <c r="A23" s="3">
        <f>SUBTOTAL(3,E$12:E23)</f>
        <v>12</v>
      </c>
      <c r="B23" s="7" t="s">
        <v>91</v>
      </c>
      <c r="C23" s="12"/>
      <c r="D23" s="3" t="s">
        <v>19</v>
      </c>
      <c r="E23" s="10" t="s">
        <v>87</v>
      </c>
      <c r="F23" s="7" t="s">
        <v>92</v>
      </c>
      <c r="G23" s="3" t="s">
        <v>89</v>
      </c>
      <c r="H23" s="22">
        <v>53948.35</v>
      </c>
      <c r="I23" s="22">
        <f t="shared" si="5"/>
        <v>53948.35</v>
      </c>
      <c r="J23" s="22"/>
      <c r="K23" s="22"/>
      <c r="L23" s="22">
        <v>400</v>
      </c>
      <c r="M23" s="22">
        <v>3000</v>
      </c>
      <c r="N23" s="7">
        <f t="shared" si="6"/>
        <v>3000</v>
      </c>
      <c r="O23" s="9" t="s">
        <v>93</v>
      </c>
    </row>
    <row r="24" spans="1:15" ht="356.25">
      <c r="A24" s="3">
        <f>SUBTOTAL(3,E$12:E24)</f>
        <v>13</v>
      </c>
      <c r="B24" s="7" t="s">
        <v>94</v>
      </c>
      <c r="C24" s="3" t="s">
        <v>18</v>
      </c>
      <c r="D24" s="3" t="s">
        <v>19</v>
      </c>
      <c r="E24" s="3" t="s">
        <v>54</v>
      </c>
      <c r="F24" s="7" t="s">
        <v>95</v>
      </c>
      <c r="G24" s="3" t="s">
        <v>96</v>
      </c>
      <c r="H24" s="21">
        <v>355400</v>
      </c>
      <c r="I24" s="20">
        <f t="shared" si="5"/>
        <v>355400</v>
      </c>
      <c r="J24" s="31">
        <v>10</v>
      </c>
      <c r="K24" s="31">
        <v>5000</v>
      </c>
      <c r="L24" s="31">
        <v>50000</v>
      </c>
      <c r="M24" s="20">
        <v>60000</v>
      </c>
      <c r="N24" s="8">
        <f t="shared" si="6"/>
        <v>60000</v>
      </c>
      <c r="O24" s="16" t="s">
        <v>97</v>
      </c>
    </row>
    <row r="25" spans="1:15" ht="270.75">
      <c r="A25" s="3">
        <f>SUBTOTAL(3,E$12:E25)</f>
        <v>14</v>
      </c>
      <c r="B25" s="7" t="s">
        <v>98</v>
      </c>
      <c r="C25" s="3" t="s">
        <v>99</v>
      </c>
      <c r="D25" s="3" t="s">
        <v>19</v>
      </c>
      <c r="E25" s="3" t="s">
        <v>100</v>
      </c>
      <c r="F25" s="7" t="s">
        <v>101</v>
      </c>
      <c r="G25" s="3" t="s">
        <v>102</v>
      </c>
      <c r="H25" s="21">
        <v>368190</v>
      </c>
      <c r="I25" s="20">
        <f t="shared" si="5"/>
        <v>368190</v>
      </c>
      <c r="J25" s="31">
        <v>110</v>
      </c>
      <c r="K25" s="31">
        <v>500</v>
      </c>
      <c r="L25" s="31">
        <v>5000</v>
      </c>
      <c r="M25" s="20">
        <v>40000</v>
      </c>
      <c r="N25" s="8">
        <f t="shared" si="6"/>
        <v>40000</v>
      </c>
      <c r="O25" s="16" t="s">
        <v>103</v>
      </c>
    </row>
    <row r="26" spans="1:15" ht="28.5">
      <c r="A26" s="1" t="s">
        <v>104</v>
      </c>
      <c r="B26" s="2" t="str">
        <f>"工业科技("&amp;FIXED(C26,0)&amp;"个)"</f>
        <v>工业科技(0个)</v>
      </c>
      <c r="C26" s="1">
        <f>AH26</f>
        <v>0</v>
      </c>
      <c r="D26" s="3"/>
      <c r="E26" s="1"/>
      <c r="F26" s="2"/>
      <c r="G26" s="1"/>
      <c r="H26" s="19">
        <f aca="true" t="shared" si="7" ref="H26:N26">SUM(H27:H69)</f>
        <v>2238224</v>
      </c>
      <c r="I26" s="19">
        <f t="shared" si="7"/>
        <v>2238224</v>
      </c>
      <c r="J26" s="19">
        <f t="shared" si="7"/>
        <v>369666</v>
      </c>
      <c r="K26" s="19">
        <f t="shared" si="7"/>
        <v>386950</v>
      </c>
      <c r="L26" s="19">
        <f t="shared" si="7"/>
        <v>534588.7</v>
      </c>
      <c r="M26" s="19">
        <f t="shared" si="7"/>
        <v>423700</v>
      </c>
      <c r="N26" s="19">
        <f t="shared" si="7"/>
        <v>423700</v>
      </c>
      <c r="O26" s="37"/>
    </row>
    <row r="27" spans="1:15" ht="409.5">
      <c r="A27" s="3">
        <f>SUBTOTAL(3,E$12:E27)</f>
        <v>15</v>
      </c>
      <c r="B27" s="13" t="s">
        <v>105</v>
      </c>
      <c r="C27" s="3" t="s">
        <v>18</v>
      </c>
      <c r="D27" s="3" t="s">
        <v>106</v>
      </c>
      <c r="E27" s="3" t="s">
        <v>54</v>
      </c>
      <c r="F27" s="8" t="s">
        <v>107</v>
      </c>
      <c r="G27" s="23" t="s">
        <v>108</v>
      </c>
      <c r="H27" s="22">
        <v>80000</v>
      </c>
      <c r="I27" s="22">
        <f aca="true" t="shared" si="8" ref="I27:I69">H27</f>
        <v>80000</v>
      </c>
      <c r="J27" s="31">
        <v>0</v>
      </c>
      <c r="K27" s="31">
        <v>1000</v>
      </c>
      <c r="L27" s="31">
        <v>4000</v>
      </c>
      <c r="M27" s="31">
        <v>10000</v>
      </c>
      <c r="N27" s="16">
        <f aca="true" t="shared" si="9" ref="N27:N69">M27</f>
        <v>10000</v>
      </c>
      <c r="O27" s="7" t="s">
        <v>109</v>
      </c>
    </row>
    <row r="28" spans="1:15" ht="409.5">
      <c r="A28" s="3">
        <f>SUBTOTAL(3,E$12:E28)</f>
        <v>16</v>
      </c>
      <c r="B28" s="6" t="s">
        <v>110</v>
      </c>
      <c r="C28" s="3" t="s">
        <v>18</v>
      </c>
      <c r="D28" s="3" t="s">
        <v>106</v>
      </c>
      <c r="E28" s="3" t="s">
        <v>54</v>
      </c>
      <c r="F28" s="7" t="s">
        <v>111</v>
      </c>
      <c r="G28" s="3" t="s">
        <v>112</v>
      </c>
      <c r="H28" s="22">
        <v>25000</v>
      </c>
      <c r="I28" s="22">
        <f t="shared" si="8"/>
        <v>25000</v>
      </c>
      <c r="J28" s="20">
        <v>1500</v>
      </c>
      <c r="K28" s="20">
        <v>10000</v>
      </c>
      <c r="L28" s="20">
        <v>12000</v>
      </c>
      <c r="M28" s="22">
        <v>3000</v>
      </c>
      <c r="N28" s="7">
        <f t="shared" si="9"/>
        <v>3000</v>
      </c>
      <c r="O28" s="7" t="s">
        <v>113</v>
      </c>
    </row>
    <row r="29" spans="1:15" ht="327.75">
      <c r="A29" s="3">
        <f>SUBTOTAL(3,E$12:E29)</f>
        <v>17</v>
      </c>
      <c r="B29" s="14" t="s">
        <v>114</v>
      </c>
      <c r="C29" s="10"/>
      <c r="D29" s="10" t="s">
        <v>106</v>
      </c>
      <c r="E29" s="27" t="s">
        <v>54</v>
      </c>
      <c r="F29" s="9" t="s">
        <v>115</v>
      </c>
      <c r="G29" s="23" t="s">
        <v>89</v>
      </c>
      <c r="H29" s="20">
        <v>60000</v>
      </c>
      <c r="I29" s="22">
        <f t="shared" si="8"/>
        <v>60000</v>
      </c>
      <c r="J29" s="22"/>
      <c r="K29" s="22"/>
      <c r="L29" s="20">
        <v>1000</v>
      </c>
      <c r="M29" s="20">
        <v>20000</v>
      </c>
      <c r="N29" s="7">
        <f t="shared" si="9"/>
        <v>20000</v>
      </c>
      <c r="O29" s="7" t="s">
        <v>116</v>
      </c>
    </row>
    <row r="30" spans="1:15" ht="270.75">
      <c r="A30" s="3">
        <f>SUBTOTAL(3,E$12:E30)</f>
        <v>18</v>
      </c>
      <c r="B30" s="15" t="s">
        <v>117</v>
      </c>
      <c r="C30" s="3" t="s">
        <v>118</v>
      </c>
      <c r="D30" s="3" t="s">
        <v>106</v>
      </c>
      <c r="E30" s="3" t="s">
        <v>54</v>
      </c>
      <c r="F30" s="9" t="s">
        <v>119</v>
      </c>
      <c r="G30" s="23" t="s">
        <v>120</v>
      </c>
      <c r="H30" s="22">
        <v>20000</v>
      </c>
      <c r="I30" s="22">
        <f t="shared" si="8"/>
        <v>20000</v>
      </c>
      <c r="J30" s="31">
        <v>200</v>
      </c>
      <c r="K30" s="31">
        <v>1000</v>
      </c>
      <c r="L30" s="31">
        <v>1000</v>
      </c>
      <c r="M30" s="31">
        <v>3000</v>
      </c>
      <c r="N30" s="7">
        <f t="shared" si="9"/>
        <v>3000</v>
      </c>
      <c r="O30" s="9" t="s">
        <v>121</v>
      </c>
    </row>
    <row r="31" spans="1:15" ht="156.75">
      <c r="A31" s="3">
        <f>SUBTOTAL(3,E$12:E31)</f>
        <v>19</v>
      </c>
      <c r="B31" s="15" t="s">
        <v>122</v>
      </c>
      <c r="C31" s="3" t="s">
        <v>118</v>
      </c>
      <c r="D31" s="3" t="s">
        <v>106</v>
      </c>
      <c r="E31" s="3" t="s">
        <v>54</v>
      </c>
      <c r="F31" s="9" t="s">
        <v>123</v>
      </c>
      <c r="G31" s="23" t="s">
        <v>37</v>
      </c>
      <c r="H31" s="22">
        <v>15000</v>
      </c>
      <c r="I31" s="22">
        <f t="shared" si="8"/>
        <v>15000</v>
      </c>
      <c r="J31" s="31">
        <v>0</v>
      </c>
      <c r="K31" s="31">
        <v>0</v>
      </c>
      <c r="L31" s="31">
        <v>5000</v>
      </c>
      <c r="M31" s="31">
        <v>8000</v>
      </c>
      <c r="N31" s="16">
        <f t="shared" si="9"/>
        <v>8000</v>
      </c>
      <c r="O31" s="9" t="s">
        <v>124</v>
      </c>
    </row>
    <row r="32" spans="1:15" ht="213.75">
      <c r="A32" s="3">
        <f>SUBTOTAL(3,E$12:E32)</f>
        <v>20</v>
      </c>
      <c r="B32" s="9" t="s">
        <v>125</v>
      </c>
      <c r="C32" s="10"/>
      <c r="D32" s="10" t="s">
        <v>106</v>
      </c>
      <c r="E32" s="27" t="s">
        <v>54</v>
      </c>
      <c r="F32" s="9" t="s">
        <v>126</v>
      </c>
      <c r="G32" s="23" t="s">
        <v>96</v>
      </c>
      <c r="H32" s="20">
        <v>3500</v>
      </c>
      <c r="I32" s="22">
        <f t="shared" si="8"/>
        <v>3500</v>
      </c>
      <c r="J32" s="22"/>
      <c r="K32" s="22"/>
      <c r="L32" s="20">
        <v>300</v>
      </c>
      <c r="M32" s="20">
        <v>2000</v>
      </c>
      <c r="N32" s="7">
        <f t="shared" si="9"/>
        <v>2000</v>
      </c>
      <c r="O32" s="7" t="s">
        <v>127</v>
      </c>
    </row>
    <row r="33" spans="1:15" ht="228">
      <c r="A33" s="3">
        <f>SUBTOTAL(3,E$12:E33)</f>
        <v>21</v>
      </c>
      <c r="B33" s="13" t="s">
        <v>128</v>
      </c>
      <c r="C33" s="3" t="s">
        <v>18</v>
      </c>
      <c r="D33" s="3" t="s">
        <v>106</v>
      </c>
      <c r="E33" s="3" t="s">
        <v>72</v>
      </c>
      <c r="F33" s="7" t="s">
        <v>129</v>
      </c>
      <c r="G33" s="28" t="s">
        <v>108</v>
      </c>
      <c r="H33" s="24">
        <v>50000</v>
      </c>
      <c r="I33" s="22">
        <f t="shared" si="8"/>
        <v>50000</v>
      </c>
      <c r="J33" s="24">
        <v>0</v>
      </c>
      <c r="K33" s="24">
        <v>500</v>
      </c>
      <c r="L33" s="24">
        <v>11700</v>
      </c>
      <c r="M33" s="24">
        <v>15000</v>
      </c>
      <c r="N33" s="7">
        <f t="shared" si="9"/>
        <v>15000</v>
      </c>
      <c r="O33" s="7" t="s">
        <v>130</v>
      </c>
    </row>
    <row r="34" spans="1:15" ht="242.25">
      <c r="A34" s="3">
        <f>SUBTOTAL(3,E$12:E34)</f>
        <v>22</v>
      </c>
      <c r="B34" s="13" t="s">
        <v>131</v>
      </c>
      <c r="C34" s="3" t="s">
        <v>18</v>
      </c>
      <c r="D34" s="3" t="s">
        <v>106</v>
      </c>
      <c r="E34" s="3" t="s">
        <v>72</v>
      </c>
      <c r="F34" s="8" t="s">
        <v>132</v>
      </c>
      <c r="G34" s="3" t="s">
        <v>96</v>
      </c>
      <c r="H34" s="22">
        <v>50000</v>
      </c>
      <c r="I34" s="22">
        <f t="shared" si="8"/>
        <v>50000</v>
      </c>
      <c r="J34" s="20">
        <v>0</v>
      </c>
      <c r="K34" s="22">
        <v>0</v>
      </c>
      <c r="L34" s="22">
        <v>1500</v>
      </c>
      <c r="M34" s="22">
        <v>20000</v>
      </c>
      <c r="N34" s="7">
        <f t="shared" si="9"/>
        <v>20000</v>
      </c>
      <c r="O34" s="8" t="s">
        <v>133</v>
      </c>
    </row>
    <row r="35" spans="1:15" ht="128.25">
      <c r="A35" s="3">
        <f>SUBTOTAL(3,E$12:E35)</f>
        <v>23</v>
      </c>
      <c r="B35" s="13" t="s">
        <v>134</v>
      </c>
      <c r="C35" s="3" t="s">
        <v>135</v>
      </c>
      <c r="D35" s="3" t="s">
        <v>106</v>
      </c>
      <c r="E35" s="3" t="s">
        <v>72</v>
      </c>
      <c r="F35" s="8" t="s">
        <v>136</v>
      </c>
      <c r="G35" s="23" t="s">
        <v>96</v>
      </c>
      <c r="H35" s="22">
        <v>80000</v>
      </c>
      <c r="I35" s="22">
        <f t="shared" si="8"/>
        <v>80000</v>
      </c>
      <c r="J35" s="31">
        <v>0</v>
      </c>
      <c r="K35" s="31">
        <v>0</v>
      </c>
      <c r="L35" s="31">
        <v>15000</v>
      </c>
      <c r="M35" s="31">
        <v>20000</v>
      </c>
      <c r="N35" s="16">
        <f t="shared" si="9"/>
        <v>20000</v>
      </c>
      <c r="O35" s="7" t="s">
        <v>137</v>
      </c>
    </row>
    <row r="36" spans="1:15" ht="356.25">
      <c r="A36" s="3">
        <f>SUBTOTAL(3,E$12:E36)</f>
        <v>24</v>
      </c>
      <c r="B36" s="13" t="s">
        <v>138</v>
      </c>
      <c r="C36" s="3" t="s">
        <v>99</v>
      </c>
      <c r="D36" s="3" t="s">
        <v>106</v>
      </c>
      <c r="E36" s="3" t="s">
        <v>72</v>
      </c>
      <c r="F36" s="7" t="s">
        <v>139</v>
      </c>
      <c r="G36" s="23" t="s">
        <v>89</v>
      </c>
      <c r="H36" s="24">
        <v>60000</v>
      </c>
      <c r="I36" s="22">
        <f t="shared" si="8"/>
        <v>60000</v>
      </c>
      <c r="J36" s="24">
        <v>0</v>
      </c>
      <c r="K36" s="24">
        <v>5000</v>
      </c>
      <c r="L36" s="24"/>
      <c r="M36" s="22">
        <v>10000</v>
      </c>
      <c r="N36" s="7">
        <f t="shared" si="9"/>
        <v>10000</v>
      </c>
      <c r="O36" s="7" t="s">
        <v>140</v>
      </c>
    </row>
    <row r="37" spans="1:15" ht="409.5">
      <c r="A37" s="3">
        <f>SUBTOTAL(3,E$12:E37)</f>
        <v>25</v>
      </c>
      <c r="B37" s="14" t="s">
        <v>141</v>
      </c>
      <c r="C37" s="10"/>
      <c r="D37" s="10" t="s">
        <v>106</v>
      </c>
      <c r="E37" s="10" t="s">
        <v>72</v>
      </c>
      <c r="F37" s="9" t="s">
        <v>142</v>
      </c>
      <c r="G37" s="10" t="s">
        <v>89</v>
      </c>
      <c r="H37" s="25">
        <v>38924</v>
      </c>
      <c r="I37" s="22">
        <f t="shared" si="8"/>
        <v>38924</v>
      </c>
      <c r="J37" s="22"/>
      <c r="K37" s="22"/>
      <c r="L37" s="32"/>
      <c r="M37" s="25">
        <v>10000</v>
      </c>
      <c r="N37" s="7">
        <f t="shared" si="9"/>
        <v>10000</v>
      </c>
      <c r="O37" s="9" t="s">
        <v>143</v>
      </c>
    </row>
    <row r="38" spans="1:15" ht="270.75">
      <c r="A38" s="3">
        <f>SUBTOTAL(3,E$12:E38)</f>
        <v>26</v>
      </c>
      <c r="B38" s="14" t="s">
        <v>144</v>
      </c>
      <c r="C38" s="3" t="s">
        <v>86</v>
      </c>
      <c r="D38" s="3" t="s">
        <v>106</v>
      </c>
      <c r="E38" s="3" t="s">
        <v>72</v>
      </c>
      <c r="F38" s="8" t="s">
        <v>145</v>
      </c>
      <c r="G38" s="23" t="s">
        <v>89</v>
      </c>
      <c r="H38" s="22">
        <v>20000</v>
      </c>
      <c r="I38" s="22">
        <f t="shared" si="8"/>
        <v>20000</v>
      </c>
      <c r="J38" s="33"/>
      <c r="K38" s="24">
        <v>0</v>
      </c>
      <c r="L38" s="24"/>
      <c r="M38" s="22">
        <v>5000</v>
      </c>
      <c r="N38" s="7">
        <f t="shared" si="9"/>
        <v>5000</v>
      </c>
      <c r="O38" s="7" t="s">
        <v>146</v>
      </c>
    </row>
    <row r="39" spans="1:15" ht="409.5">
      <c r="A39" s="3">
        <f>SUBTOTAL(3,E$12:E39)</f>
        <v>27</v>
      </c>
      <c r="B39" s="7" t="s">
        <v>147</v>
      </c>
      <c r="C39" s="3" t="s">
        <v>18</v>
      </c>
      <c r="D39" s="3" t="s">
        <v>106</v>
      </c>
      <c r="E39" s="3" t="s">
        <v>72</v>
      </c>
      <c r="F39" s="7" t="s">
        <v>148</v>
      </c>
      <c r="G39" s="3" t="s">
        <v>149</v>
      </c>
      <c r="H39" s="22">
        <v>22000</v>
      </c>
      <c r="I39" s="22">
        <f t="shared" si="8"/>
        <v>22000</v>
      </c>
      <c r="J39" s="20">
        <v>500</v>
      </c>
      <c r="K39" s="20">
        <v>10000</v>
      </c>
      <c r="L39" s="20">
        <v>1000</v>
      </c>
      <c r="M39" s="22">
        <v>12000</v>
      </c>
      <c r="N39" s="7">
        <f t="shared" si="9"/>
        <v>12000</v>
      </c>
      <c r="O39" s="7" t="s">
        <v>150</v>
      </c>
    </row>
    <row r="40" spans="1:15" ht="409.5">
      <c r="A40" s="3">
        <f>SUBTOTAL(3,E$12:E40)</f>
        <v>28</v>
      </c>
      <c r="B40" s="7" t="s">
        <v>151</v>
      </c>
      <c r="C40" s="3" t="s">
        <v>152</v>
      </c>
      <c r="D40" s="3" t="s">
        <v>106</v>
      </c>
      <c r="E40" s="3" t="s">
        <v>72</v>
      </c>
      <c r="F40" s="7" t="s">
        <v>153</v>
      </c>
      <c r="G40" s="3" t="s">
        <v>154</v>
      </c>
      <c r="H40" s="22">
        <v>35800</v>
      </c>
      <c r="I40" s="22">
        <f t="shared" si="8"/>
        <v>35800</v>
      </c>
      <c r="J40" s="22"/>
      <c r="K40" s="20">
        <v>20800</v>
      </c>
      <c r="L40" s="20">
        <v>1500</v>
      </c>
      <c r="M40" s="22">
        <v>15000</v>
      </c>
      <c r="N40" s="7">
        <f t="shared" si="9"/>
        <v>15000</v>
      </c>
      <c r="O40" s="7" t="s">
        <v>155</v>
      </c>
    </row>
    <row r="41" spans="1:15" ht="409.5">
      <c r="A41" s="3">
        <f>SUBTOTAL(3,E$12:E41)</f>
        <v>29</v>
      </c>
      <c r="B41" s="7" t="s">
        <v>156</v>
      </c>
      <c r="C41" s="3" t="s">
        <v>34</v>
      </c>
      <c r="D41" s="3" t="s">
        <v>106</v>
      </c>
      <c r="E41" s="3" t="s">
        <v>72</v>
      </c>
      <c r="F41" s="7" t="s">
        <v>157</v>
      </c>
      <c r="G41" s="3" t="s">
        <v>154</v>
      </c>
      <c r="H41" s="22">
        <v>30000</v>
      </c>
      <c r="I41" s="22">
        <f t="shared" si="8"/>
        <v>30000</v>
      </c>
      <c r="J41" s="20">
        <v>2000</v>
      </c>
      <c r="K41" s="20">
        <v>300</v>
      </c>
      <c r="L41" s="20">
        <v>800</v>
      </c>
      <c r="M41" s="22">
        <v>5000</v>
      </c>
      <c r="N41" s="7">
        <f t="shared" si="9"/>
        <v>5000</v>
      </c>
      <c r="O41" s="7" t="s">
        <v>158</v>
      </c>
    </row>
    <row r="42" spans="1:15" ht="99.75">
      <c r="A42" s="3">
        <f>SUBTOTAL(3,E$12:E42)</f>
        <v>30</v>
      </c>
      <c r="B42" s="7" t="s">
        <v>159</v>
      </c>
      <c r="C42" s="3" t="s">
        <v>34</v>
      </c>
      <c r="D42" s="3" t="s">
        <v>106</v>
      </c>
      <c r="E42" s="27" t="s">
        <v>72</v>
      </c>
      <c r="F42" s="26" t="s">
        <v>160</v>
      </c>
      <c r="G42" s="3" t="s">
        <v>112</v>
      </c>
      <c r="H42" s="21">
        <v>80000</v>
      </c>
      <c r="I42" s="20">
        <f t="shared" si="8"/>
        <v>80000</v>
      </c>
      <c r="J42" s="21">
        <v>6000</v>
      </c>
      <c r="K42" s="21">
        <v>0</v>
      </c>
      <c r="L42" s="21">
        <v>1000</v>
      </c>
      <c r="M42" s="20">
        <v>5000</v>
      </c>
      <c r="N42" s="8">
        <f t="shared" si="9"/>
        <v>5000</v>
      </c>
      <c r="O42" s="7" t="s">
        <v>161</v>
      </c>
    </row>
    <row r="43" spans="1:15" ht="409.5">
      <c r="A43" s="3">
        <f>SUBTOTAL(3,E$12:E43)</f>
        <v>31</v>
      </c>
      <c r="B43" s="16" t="s">
        <v>162</v>
      </c>
      <c r="C43" s="3" t="s">
        <v>34</v>
      </c>
      <c r="D43" s="3" t="s">
        <v>106</v>
      </c>
      <c r="E43" s="27" t="s">
        <v>72</v>
      </c>
      <c r="F43" s="16" t="s">
        <v>163</v>
      </c>
      <c r="G43" s="3" t="s">
        <v>154</v>
      </c>
      <c r="H43" s="21">
        <v>12000</v>
      </c>
      <c r="I43" s="20">
        <f t="shared" si="8"/>
        <v>12000</v>
      </c>
      <c r="J43" s="21">
        <v>6100</v>
      </c>
      <c r="K43" s="21">
        <v>6500</v>
      </c>
      <c r="L43" s="21">
        <v>800</v>
      </c>
      <c r="M43" s="20">
        <v>4000</v>
      </c>
      <c r="N43" s="8">
        <f t="shared" si="9"/>
        <v>4000</v>
      </c>
      <c r="O43" s="7" t="s">
        <v>164</v>
      </c>
    </row>
    <row r="44" spans="1:15" ht="128.25">
      <c r="A44" s="3">
        <f>SUBTOTAL(3,E$12:E44)</f>
        <v>32</v>
      </c>
      <c r="B44" s="9" t="s">
        <v>165</v>
      </c>
      <c r="C44" s="10"/>
      <c r="D44" s="10" t="s">
        <v>106</v>
      </c>
      <c r="E44" s="27" t="s">
        <v>72</v>
      </c>
      <c r="F44" s="9" t="s">
        <v>166</v>
      </c>
      <c r="G44" s="10" t="s">
        <v>43</v>
      </c>
      <c r="H44" s="25">
        <v>15000</v>
      </c>
      <c r="I44" s="22">
        <f t="shared" si="8"/>
        <v>15000</v>
      </c>
      <c r="J44" s="22"/>
      <c r="K44" s="22"/>
      <c r="L44" s="32"/>
      <c r="M44" s="25">
        <v>5000</v>
      </c>
      <c r="N44" s="7">
        <f t="shared" si="9"/>
        <v>5000</v>
      </c>
      <c r="O44" s="9" t="s">
        <v>167</v>
      </c>
    </row>
    <row r="45" spans="1:15" ht="128.25">
      <c r="A45" s="3">
        <f>SUBTOTAL(3,E$12:E45)</f>
        <v>33</v>
      </c>
      <c r="B45" s="9" t="s">
        <v>168</v>
      </c>
      <c r="C45" s="10"/>
      <c r="D45" s="10" t="s">
        <v>106</v>
      </c>
      <c r="E45" s="10" t="s">
        <v>72</v>
      </c>
      <c r="F45" s="9" t="s">
        <v>169</v>
      </c>
      <c r="G45" s="10" t="s">
        <v>43</v>
      </c>
      <c r="H45" s="25">
        <v>12000</v>
      </c>
      <c r="I45" s="22">
        <f t="shared" si="8"/>
        <v>12000</v>
      </c>
      <c r="J45" s="22"/>
      <c r="K45" s="22"/>
      <c r="L45" s="32"/>
      <c r="M45" s="25">
        <v>3000</v>
      </c>
      <c r="N45" s="7">
        <f t="shared" si="9"/>
        <v>3000</v>
      </c>
      <c r="O45" s="9" t="s">
        <v>170</v>
      </c>
    </row>
    <row r="46" spans="1:15" ht="270.75">
      <c r="A46" s="3">
        <f>SUBTOTAL(3,E$12:E46)</f>
        <v>34</v>
      </c>
      <c r="B46" s="9" t="s">
        <v>171</v>
      </c>
      <c r="C46" s="10"/>
      <c r="D46" s="10" t="s">
        <v>106</v>
      </c>
      <c r="E46" s="10" t="s">
        <v>72</v>
      </c>
      <c r="F46" s="9" t="s">
        <v>172</v>
      </c>
      <c r="G46" s="10" t="s">
        <v>43</v>
      </c>
      <c r="H46" s="25">
        <v>15000</v>
      </c>
      <c r="I46" s="22">
        <f t="shared" si="8"/>
        <v>15000</v>
      </c>
      <c r="J46" s="22"/>
      <c r="K46" s="22"/>
      <c r="L46" s="32"/>
      <c r="M46" s="25">
        <v>3000</v>
      </c>
      <c r="N46" s="7">
        <f t="shared" si="9"/>
        <v>3000</v>
      </c>
      <c r="O46" s="9" t="s">
        <v>170</v>
      </c>
    </row>
    <row r="47" spans="1:15" ht="409.5">
      <c r="A47" s="3">
        <f>SUBTOTAL(3,E$12:E47)</f>
        <v>35</v>
      </c>
      <c r="B47" s="7" t="s">
        <v>173</v>
      </c>
      <c r="C47" s="3"/>
      <c r="D47" s="10" t="s">
        <v>106</v>
      </c>
      <c r="E47" s="3" t="s">
        <v>72</v>
      </c>
      <c r="F47" s="7" t="s">
        <v>174</v>
      </c>
      <c r="G47" s="3" t="s">
        <v>43</v>
      </c>
      <c r="H47" s="22">
        <v>3000</v>
      </c>
      <c r="I47" s="22">
        <f t="shared" si="8"/>
        <v>3000</v>
      </c>
      <c r="J47" s="22"/>
      <c r="K47" s="22"/>
      <c r="L47" s="22"/>
      <c r="M47" s="29">
        <v>3000</v>
      </c>
      <c r="N47" s="7">
        <f t="shared" si="9"/>
        <v>3000</v>
      </c>
      <c r="O47" s="7" t="s">
        <v>175</v>
      </c>
    </row>
    <row r="48" spans="1:15" ht="199.5">
      <c r="A48" s="3">
        <f>SUBTOTAL(3,E$12:E48)</f>
        <v>36</v>
      </c>
      <c r="B48" s="9" t="s">
        <v>176</v>
      </c>
      <c r="C48" s="10"/>
      <c r="D48" s="10" t="s">
        <v>106</v>
      </c>
      <c r="E48" s="3" t="s">
        <v>87</v>
      </c>
      <c r="F48" s="9" t="s">
        <v>177</v>
      </c>
      <c r="G48" s="10" t="s">
        <v>59</v>
      </c>
      <c r="H48" s="25">
        <v>5000</v>
      </c>
      <c r="I48" s="22">
        <f t="shared" si="8"/>
        <v>5000</v>
      </c>
      <c r="J48" s="22"/>
      <c r="K48" s="22"/>
      <c r="L48" s="32"/>
      <c r="M48" s="25">
        <v>2000</v>
      </c>
      <c r="N48" s="7">
        <f t="shared" si="9"/>
        <v>2000</v>
      </c>
      <c r="O48" s="9" t="s">
        <v>178</v>
      </c>
    </row>
    <row r="49" spans="1:15" ht="356.25">
      <c r="A49" s="3">
        <f>SUBTOTAL(3,E$12:E49)</f>
        <v>37</v>
      </c>
      <c r="B49" s="5" t="s">
        <v>179</v>
      </c>
      <c r="C49" s="3" t="s">
        <v>18</v>
      </c>
      <c r="D49" s="3" t="s">
        <v>106</v>
      </c>
      <c r="E49" s="3" t="s">
        <v>87</v>
      </c>
      <c r="F49" s="7" t="s">
        <v>180</v>
      </c>
      <c r="G49" s="3" t="s">
        <v>154</v>
      </c>
      <c r="H49" s="21">
        <v>100000</v>
      </c>
      <c r="I49" s="21">
        <f t="shared" si="8"/>
        <v>100000</v>
      </c>
      <c r="J49" s="20">
        <v>10000</v>
      </c>
      <c r="K49" s="20">
        <v>30000</v>
      </c>
      <c r="L49" s="20">
        <v>28000</v>
      </c>
      <c r="M49" s="20">
        <v>30000</v>
      </c>
      <c r="N49" s="36">
        <f t="shared" si="9"/>
        <v>30000</v>
      </c>
      <c r="O49" s="16" t="s">
        <v>181</v>
      </c>
    </row>
    <row r="50" spans="1:15" ht="185.25">
      <c r="A50" s="3">
        <f>SUBTOTAL(3,E$12:E50)</f>
        <v>38</v>
      </c>
      <c r="B50" s="13" t="s">
        <v>182</v>
      </c>
      <c r="C50" s="3" t="s">
        <v>18</v>
      </c>
      <c r="D50" s="3" t="s">
        <v>106</v>
      </c>
      <c r="E50" s="3" t="s">
        <v>87</v>
      </c>
      <c r="F50" s="7" t="s">
        <v>183</v>
      </c>
      <c r="G50" s="28" t="s">
        <v>112</v>
      </c>
      <c r="H50" s="24">
        <v>40000</v>
      </c>
      <c r="I50" s="22">
        <f t="shared" si="8"/>
        <v>40000</v>
      </c>
      <c r="J50" s="24">
        <v>0</v>
      </c>
      <c r="K50" s="24">
        <v>1500</v>
      </c>
      <c r="L50" s="24">
        <v>13450</v>
      </c>
      <c r="M50" s="24">
        <v>10000</v>
      </c>
      <c r="N50" s="7">
        <f t="shared" si="9"/>
        <v>10000</v>
      </c>
      <c r="O50" s="7" t="s">
        <v>184</v>
      </c>
    </row>
    <row r="51" spans="1:15" ht="384.75">
      <c r="A51" s="3">
        <f>SUBTOTAL(3,E$12:E51)</f>
        <v>39</v>
      </c>
      <c r="B51" s="5" t="s">
        <v>185</v>
      </c>
      <c r="C51" s="3" t="s">
        <v>18</v>
      </c>
      <c r="D51" s="3" t="s">
        <v>106</v>
      </c>
      <c r="E51" s="3" t="s">
        <v>87</v>
      </c>
      <c r="F51" s="7" t="s">
        <v>186</v>
      </c>
      <c r="G51" s="3" t="s">
        <v>96</v>
      </c>
      <c r="H51" s="22">
        <v>40000</v>
      </c>
      <c r="I51" s="22">
        <f t="shared" si="8"/>
        <v>40000</v>
      </c>
      <c r="J51" s="20">
        <v>1700</v>
      </c>
      <c r="K51" s="20">
        <v>4000</v>
      </c>
      <c r="L51" s="22">
        <v>15506</v>
      </c>
      <c r="M51" s="22">
        <v>10000</v>
      </c>
      <c r="N51" s="7">
        <f t="shared" si="9"/>
        <v>10000</v>
      </c>
      <c r="O51" s="7" t="s">
        <v>187</v>
      </c>
    </row>
    <row r="52" spans="1:15" ht="156.75">
      <c r="A52" s="3">
        <f>SUBTOTAL(3,E$12:E52)</f>
        <v>40</v>
      </c>
      <c r="B52" s="15" t="s">
        <v>188</v>
      </c>
      <c r="C52" s="3" t="s">
        <v>18</v>
      </c>
      <c r="D52" s="3" t="s">
        <v>106</v>
      </c>
      <c r="E52" s="3" t="s">
        <v>87</v>
      </c>
      <c r="F52" s="7" t="s">
        <v>189</v>
      </c>
      <c r="G52" s="28" t="s">
        <v>37</v>
      </c>
      <c r="H52" s="24">
        <v>23000</v>
      </c>
      <c r="I52" s="22">
        <f t="shared" si="8"/>
        <v>23000</v>
      </c>
      <c r="J52" s="24">
        <v>0</v>
      </c>
      <c r="K52" s="24">
        <v>2000</v>
      </c>
      <c r="L52" s="24">
        <v>13790</v>
      </c>
      <c r="M52" s="24">
        <v>5000</v>
      </c>
      <c r="N52" s="7">
        <f t="shared" si="9"/>
        <v>5000</v>
      </c>
      <c r="O52" s="7" t="s">
        <v>190</v>
      </c>
    </row>
    <row r="53" spans="1:15" ht="213.75">
      <c r="A53" s="3">
        <f>SUBTOTAL(3,E$12:E53)</f>
        <v>41</v>
      </c>
      <c r="B53" s="15" t="s">
        <v>191</v>
      </c>
      <c r="C53" s="3" t="s">
        <v>18</v>
      </c>
      <c r="D53" s="3" t="s">
        <v>106</v>
      </c>
      <c r="E53" s="3" t="s">
        <v>87</v>
      </c>
      <c r="F53" s="7" t="s">
        <v>192</v>
      </c>
      <c r="G53" s="28" t="s">
        <v>37</v>
      </c>
      <c r="H53" s="24">
        <v>20000</v>
      </c>
      <c r="I53" s="22">
        <f t="shared" si="8"/>
        <v>20000</v>
      </c>
      <c r="J53" s="24">
        <v>0</v>
      </c>
      <c r="K53" s="24">
        <v>1500</v>
      </c>
      <c r="L53" s="24">
        <v>3000</v>
      </c>
      <c r="M53" s="24">
        <v>5000</v>
      </c>
      <c r="N53" s="7">
        <f t="shared" si="9"/>
        <v>5000</v>
      </c>
      <c r="O53" s="7" t="s">
        <v>193</v>
      </c>
    </row>
    <row r="54" spans="1:15" ht="156.75">
      <c r="A54" s="3">
        <f>SUBTOTAL(3,E$12:E54)</f>
        <v>42</v>
      </c>
      <c r="B54" s="13" t="s">
        <v>194</v>
      </c>
      <c r="C54" s="3" t="s">
        <v>34</v>
      </c>
      <c r="D54" s="3" t="s">
        <v>106</v>
      </c>
      <c r="E54" s="3" t="s">
        <v>87</v>
      </c>
      <c r="F54" s="7" t="s">
        <v>195</v>
      </c>
      <c r="G54" s="28" t="s">
        <v>112</v>
      </c>
      <c r="H54" s="24">
        <v>60000</v>
      </c>
      <c r="I54" s="22">
        <f t="shared" si="8"/>
        <v>60000</v>
      </c>
      <c r="J54" s="24">
        <v>0</v>
      </c>
      <c r="K54" s="24">
        <v>4850</v>
      </c>
      <c r="L54" s="24">
        <v>10000</v>
      </c>
      <c r="M54" s="24">
        <v>20000</v>
      </c>
      <c r="N54" s="7">
        <f t="shared" si="9"/>
        <v>20000</v>
      </c>
      <c r="O54" s="7" t="s">
        <v>196</v>
      </c>
    </row>
    <row r="55" spans="1:15" ht="327.75">
      <c r="A55" s="3">
        <f>SUBTOTAL(3,E$12:E55)</f>
        <v>43</v>
      </c>
      <c r="B55" s="14" t="s">
        <v>197</v>
      </c>
      <c r="C55" s="10"/>
      <c r="D55" s="10" t="s">
        <v>106</v>
      </c>
      <c r="E55" s="10" t="s">
        <v>87</v>
      </c>
      <c r="F55" s="9" t="s">
        <v>198</v>
      </c>
      <c r="G55" s="23" t="s">
        <v>89</v>
      </c>
      <c r="H55" s="20">
        <v>205000</v>
      </c>
      <c r="I55" s="22">
        <f t="shared" si="8"/>
        <v>205000</v>
      </c>
      <c r="J55" s="22"/>
      <c r="K55" s="22"/>
      <c r="L55" s="20"/>
      <c r="M55" s="20">
        <v>5000</v>
      </c>
      <c r="N55" s="7">
        <f t="shared" si="9"/>
        <v>5000</v>
      </c>
      <c r="O55" s="7" t="s">
        <v>199</v>
      </c>
    </row>
    <row r="56" spans="1:15" ht="171">
      <c r="A56" s="3">
        <f>SUBTOTAL(3,E$12:E56)</f>
        <v>44</v>
      </c>
      <c r="B56" s="9" t="s">
        <v>200</v>
      </c>
      <c r="C56" s="11"/>
      <c r="D56" s="10" t="s">
        <v>106</v>
      </c>
      <c r="E56" s="27" t="s">
        <v>87</v>
      </c>
      <c r="F56" s="9" t="s">
        <v>201</v>
      </c>
      <c r="G56" s="23" t="s">
        <v>43</v>
      </c>
      <c r="H56" s="20">
        <v>10000</v>
      </c>
      <c r="I56" s="22">
        <f t="shared" si="8"/>
        <v>10000</v>
      </c>
      <c r="J56" s="22"/>
      <c r="K56" s="22"/>
      <c r="L56" s="20"/>
      <c r="M56" s="20">
        <v>5000</v>
      </c>
      <c r="N56" s="7">
        <f t="shared" si="9"/>
        <v>5000</v>
      </c>
      <c r="O56" s="7" t="s">
        <v>202</v>
      </c>
    </row>
    <row r="57" spans="1:15" ht="171">
      <c r="A57" s="3">
        <f>SUBTOTAL(3,E$12:E57)</f>
        <v>45</v>
      </c>
      <c r="B57" s="9" t="s">
        <v>203</v>
      </c>
      <c r="C57" s="10"/>
      <c r="D57" s="10" t="s">
        <v>106</v>
      </c>
      <c r="E57" s="27" t="s">
        <v>87</v>
      </c>
      <c r="F57" s="9" t="s">
        <v>204</v>
      </c>
      <c r="G57" s="10">
        <v>2024</v>
      </c>
      <c r="H57" s="25">
        <v>12000</v>
      </c>
      <c r="I57" s="22">
        <f t="shared" si="8"/>
        <v>12000</v>
      </c>
      <c r="J57" s="22"/>
      <c r="K57" s="22"/>
      <c r="L57" s="32"/>
      <c r="M57" s="25">
        <v>12000</v>
      </c>
      <c r="N57" s="7">
        <f t="shared" si="9"/>
        <v>12000</v>
      </c>
      <c r="O57" s="9" t="s">
        <v>205</v>
      </c>
    </row>
    <row r="58" spans="1:15" ht="356.25">
      <c r="A58" s="3">
        <f>SUBTOTAL(3,E$12:E58)</f>
        <v>46</v>
      </c>
      <c r="B58" s="9" t="s">
        <v>206</v>
      </c>
      <c r="C58" s="10"/>
      <c r="D58" s="10" t="s">
        <v>106</v>
      </c>
      <c r="E58" s="27" t="s">
        <v>87</v>
      </c>
      <c r="F58" s="9" t="s">
        <v>207</v>
      </c>
      <c r="G58" s="10" t="s">
        <v>43</v>
      </c>
      <c r="H58" s="25">
        <v>10000</v>
      </c>
      <c r="I58" s="22">
        <f t="shared" si="8"/>
        <v>10000</v>
      </c>
      <c r="J58" s="22"/>
      <c r="K58" s="22"/>
      <c r="L58" s="32"/>
      <c r="M58" s="25">
        <v>8000</v>
      </c>
      <c r="N58" s="7">
        <f t="shared" si="9"/>
        <v>8000</v>
      </c>
      <c r="O58" s="9" t="s">
        <v>208</v>
      </c>
    </row>
    <row r="59" spans="1:15" ht="242.25">
      <c r="A59" s="3">
        <f>SUBTOTAL(3,E$12:E59)</f>
        <v>47</v>
      </c>
      <c r="B59" s="9" t="s">
        <v>209</v>
      </c>
      <c r="C59" s="10"/>
      <c r="D59" s="10" t="s">
        <v>106</v>
      </c>
      <c r="E59" s="10" t="s">
        <v>87</v>
      </c>
      <c r="F59" s="9" t="s">
        <v>210</v>
      </c>
      <c r="G59" s="10" t="s">
        <v>43</v>
      </c>
      <c r="H59" s="25">
        <v>10000</v>
      </c>
      <c r="I59" s="22">
        <f t="shared" si="8"/>
        <v>10000</v>
      </c>
      <c r="J59" s="22"/>
      <c r="K59" s="22"/>
      <c r="L59" s="32"/>
      <c r="M59" s="25">
        <v>5000</v>
      </c>
      <c r="N59" s="7">
        <f t="shared" si="9"/>
        <v>5000</v>
      </c>
      <c r="O59" s="9" t="s">
        <v>211</v>
      </c>
    </row>
    <row r="60" spans="1:15" ht="384.75">
      <c r="A60" s="3">
        <f>SUBTOTAL(3,E$12:E60)</f>
        <v>48</v>
      </c>
      <c r="B60" s="7" t="s">
        <v>212</v>
      </c>
      <c r="C60" s="3" t="s">
        <v>18</v>
      </c>
      <c r="D60" s="3" t="s">
        <v>106</v>
      </c>
      <c r="E60" s="3" t="s">
        <v>87</v>
      </c>
      <c r="F60" s="7" t="s">
        <v>213</v>
      </c>
      <c r="G60" s="3" t="s">
        <v>154</v>
      </c>
      <c r="H60" s="22">
        <v>150000</v>
      </c>
      <c r="I60" s="22">
        <f t="shared" si="8"/>
        <v>150000</v>
      </c>
      <c r="J60" s="20">
        <v>1800</v>
      </c>
      <c r="K60" s="20">
        <v>6000</v>
      </c>
      <c r="L60" s="22">
        <v>10000</v>
      </c>
      <c r="M60" s="22">
        <v>1000</v>
      </c>
      <c r="N60" s="7">
        <f t="shared" si="9"/>
        <v>1000</v>
      </c>
      <c r="O60" s="17" t="s">
        <v>214</v>
      </c>
    </row>
    <row r="61" spans="1:15" ht="313.5">
      <c r="A61" s="3">
        <f>SUBTOTAL(3,E$12:E61)</f>
        <v>49</v>
      </c>
      <c r="B61" s="8" t="s">
        <v>215</v>
      </c>
      <c r="C61" s="3" t="s">
        <v>18</v>
      </c>
      <c r="D61" s="3" t="s">
        <v>106</v>
      </c>
      <c r="E61" s="3" t="s">
        <v>87</v>
      </c>
      <c r="F61" s="7" t="s">
        <v>216</v>
      </c>
      <c r="G61" s="28" t="s">
        <v>37</v>
      </c>
      <c r="H61" s="24">
        <v>20000</v>
      </c>
      <c r="I61" s="22">
        <f t="shared" si="8"/>
        <v>20000</v>
      </c>
      <c r="J61" s="24">
        <v>0</v>
      </c>
      <c r="K61" s="24">
        <v>2500</v>
      </c>
      <c r="L61" s="24">
        <v>6422.7</v>
      </c>
      <c r="M61" s="24">
        <v>1000</v>
      </c>
      <c r="N61" s="7">
        <f t="shared" si="9"/>
        <v>1000</v>
      </c>
      <c r="O61" s="7" t="s">
        <v>217</v>
      </c>
    </row>
    <row r="62" spans="1:15" ht="171">
      <c r="A62" s="3">
        <f>SUBTOTAL(3,E$12:E62)</f>
        <v>50</v>
      </c>
      <c r="B62" s="17" t="s">
        <v>218</v>
      </c>
      <c r="C62" s="3" t="s">
        <v>118</v>
      </c>
      <c r="D62" s="3" t="s">
        <v>106</v>
      </c>
      <c r="E62" s="3" t="s">
        <v>87</v>
      </c>
      <c r="F62" s="7" t="s">
        <v>219</v>
      </c>
      <c r="G62" s="3" t="s">
        <v>31</v>
      </c>
      <c r="H62" s="20">
        <v>520000</v>
      </c>
      <c r="I62" s="20">
        <f t="shared" si="8"/>
        <v>520000</v>
      </c>
      <c r="J62" s="20">
        <v>320000</v>
      </c>
      <c r="K62" s="20">
        <v>260000</v>
      </c>
      <c r="L62" s="20">
        <v>366000</v>
      </c>
      <c r="M62" s="20">
        <v>2500</v>
      </c>
      <c r="N62" s="8">
        <f t="shared" si="9"/>
        <v>2500</v>
      </c>
      <c r="O62" s="7" t="s">
        <v>220</v>
      </c>
    </row>
    <row r="63" spans="1:15" ht="185.25">
      <c r="A63" s="3">
        <f>SUBTOTAL(3,E$12:E63)</f>
        <v>51</v>
      </c>
      <c r="B63" s="8" t="s">
        <v>221</v>
      </c>
      <c r="C63" s="3" t="s">
        <v>34</v>
      </c>
      <c r="D63" s="3" t="s">
        <v>106</v>
      </c>
      <c r="E63" s="23" t="s">
        <v>87</v>
      </c>
      <c r="F63" s="16" t="s">
        <v>222</v>
      </c>
      <c r="G63" s="3" t="s">
        <v>74</v>
      </c>
      <c r="H63" s="22">
        <v>10000</v>
      </c>
      <c r="I63" s="22">
        <f t="shared" si="8"/>
        <v>10000</v>
      </c>
      <c r="J63" s="20">
        <v>5003</v>
      </c>
      <c r="K63" s="20">
        <v>4000</v>
      </c>
      <c r="L63" s="20">
        <v>1500</v>
      </c>
      <c r="M63" s="20">
        <v>3500</v>
      </c>
      <c r="N63" s="8">
        <f t="shared" si="9"/>
        <v>3500</v>
      </c>
      <c r="O63" s="7" t="s">
        <v>223</v>
      </c>
    </row>
    <row r="64" spans="1:15" ht="142.5">
      <c r="A64" s="3">
        <f>SUBTOTAL(3,E$12:E64)</f>
        <v>52</v>
      </c>
      <c r="B64" s="8" t="s">
        <v>224</v>
      </c>
      <c r="C64" s="3" t="s">
        <v>34</v>
      </c>
      <c r="D64" s="3" t="s">
        <v>106</v>
      </c>
      <c r="E64" s="23" t="s">
        <v>87</v>
      </c>
      <c r="F64" s="16" t="s">
        <v>225</v>
      </c>
      <c r="G64" s="3" t="s">
        <v>226</v>
      </c>
      <c r="H64" s="22">
        <v>20000</v>
      </c>
      <c r="I64" s="22">
        <f t="shared" si="8"/>
        <v>20000</v>
      </c>
      <c r="J64" s="20">
        <v>4053</v>
      </c>
      <c r="K64" s="20">
        <v>500</v>
      </c>
      <c r="L64" s="20">
        <v>3000</v>
      </c>
      <c r="M64" s="20">
        <v>3500</v>
      </c>
      <c r="N64" s="8">
        <f t="shared" si="9"/>
        <v>3500</v>
      </c>
      <c r="O64" s="7" t="s">
        <v>227</v>
      </c>
    </row>
    <row r="65" spans="1:15" ht="256.5">
      <c r="A65" s="3">
        <f>SUBTOTAL(3,E$12:E65)</f>
        <v>53</v>
      </c>
      <c r="B65" s="16" t="s">
        <v>228</v>
      </c>
      <c r="C65" s="3" t="s">
        <v>34</v>
      </c>
      <c r="D65" s="3" t="s">
        <v>106</v>
      </c>
      <c r="E65" s="27" t="s">
        <v>87</v>
      </c>
      <c r="F65" s="16" t="s">
        <v>229</v>
      </c>
      <c r="G65" s="3" t="s">
        <v>112</v>
      </c>
      <c r="H65" s="21">
        <v>45000</v>
      </c>
      <c r="I65" s="20">
        <f t="shared" si="8"/>
        <v>45000</v>
      </c>
      <c r="J65" s="21">
        <v>5000</v>
      </c>
      <c r="K65" s="21">
        <v>1000</v>
      </c>
      <c r="L65" s="20">
        <v>400</v>
      </c>
      <c r="M65" s="20">
        <v>650</v>
      </c>
      <c r="N65" s="8">
        <f t="shared" si="9"/>
        <v>650</v>
      </c>
      <c r="O65" s="36" t="s">
        <v>230</v>
      </c>
    </row>
    <row r="66" spans="1:15" ht="256.5">
      <c r="A66" s="3">
        <f>SUBTOTAL(3,E$12:E66)</f>
        <v>54</v>
      </c>
      <c r="B66" s="8" t="s">
        <v>231</v>
      </c>
      <c r="C66" s="3" t="s">
        <v>34</v>
      </c>
      <c r="D66" s="3" t="s">
        <v>106</v>
      </c>
      <c r="E66" s="3" t="s">
        <v>87</v>
      </c>
      <c r="F66" s="8" t="s">
        <v>232</v>
      </c>
      <c r="G66" s="23" t="s">
        <v>112</v>
      </c>
      <c r="H66" s="22">
        <v>12000</v>
      </c>
      <c r="I66" s="22">
        <f t="shared" si="8"/>
        <v>12000</v>
      </c>
      <c r="J66" s="31">
        <v>160</v>
      </c>
      <c r="K66" s="31">
        <v>1000</v>
      </c>
      <c r="L66" s="31">
        <v>600</v>
      </c>
      <c r="M66" s="31">
        <v>3000</v>
      </c>
      <c r="N66" s="7">
        <f t="shared" si="9"/>
        <v>3000</v>
      </c>
      <c r="O66" s="7" t="s">
        <v>233</v>
      </c>
    </row>
    <row r="67" spans="1:15" ht="409.5">
      <c r="A67" s="3">
        <f>SUBTOTAL(3,E$12:E67)</f>
        <v>55</v>
      </c>
      <c r="B67" s="9" t="s">
        <v>234</v>
      </c>
      <c r="C67" s="10"/>
      <c r="D67" s="3" t="s">
        <v>106</v>
      </c>
      <c r="E67" s="10" t="s">
        <v>87</v>
      </c>
      <c r="F67" s="16" t="s">
        <v>235</v>
      </c>
      <c r="G67" s="27" t="s">
        <v>59</v>
      </c>
      <c r="H67" s="25">
        <v>10000</v>
      </c>
      <c r="I67" s="22">
        <f t="shared" si="8"/>
        <v>10000</v>
      </c>
      <c r="J67" s="22"/>
      <c r="K67" s="20"/>
      <c r="L67" s="31"/>
      <c r="M67" s="25">
        <v>10000</v>
      </c>
      <c r="N67" s="51">
        <f t="shared" si="9"/>
        <v>10000</v>
      </c>
      <c r="O67" s="16" t="s">
        <v>236</v>
      </c>
    </row>
    <row r="68" spans="1:15" ht="409.5">
      <c r="A68" s="3">
        <f>SUBTOTAL(3,E$12:E68)</f>
        <v>56</v>
      </c>
      <c r="B68" s="9" t="s">
        <v>237</v>
      </c>
      <c r="C68" s="10"/>
      <c r="D68" s="3" t="s">
        <v>106</v>
      </c>
      <c r="E68" s="10" t="s">
        <v>87</v>
      </c>
      <c r="F68" s="16" t="s">
        <v>238</v>
      </c>
      <c r="G68" s="27">
        <v>2024</v>
      </c>
      <c r="H68" s="25">
        <v>165000</v>
      </c>
      <c r="I68" s="22">
        <f t="shared" si="8"/>
        <v>165000</v>
      </c>
      <c r="J68" s="22"/>
      <c r="K68" s="20"/>
      <c r="L68" s="31"/>
      <c r="M68" s="25">
        <v>100000</v>
      </c>
      <c r="N68" s="51">
        <f t="shared" si="9"/>
        <v>100000</v>
      </c>
      <c r="O68" s="16" t="s">
        <v>239</v>
      </c>
    </row>
    <row r="69" spans="1:15" ht="213.75">
      <c r="A69" s="3">
        <f>SUBTOTAL(3,E$12:E69)</f>
        <v>57</v>
      </c>
      <c r="B69" s="7" t="s">
        <v>240</v>
      </c>
      <c r="C69" s="3" t="s">
        <v>34</v>
      </c>
      <c r="D69" s="3" t="s">
        <v>106</v>
      </c>
      <c r="E69" s="3" t="s">
        <v>87</v>
      </c>
      <c r="F69" s="7" t="s">
        <v>241</v>
      </c>
      <c r="G69" s="3" t="s">
        <v>69</v>
      </c>
      <c r="H69" s="20">
        <v>24000</v>
      </c>
      <c r="I69" s="21">
        <f t="shared" si="8"/>
        <v>24000</v>
      </c>
      <c r="J69" s="20">
        <v>5650</v>
      </c>
      <c r="K69" s="20">
        <v>13000</v>
      </c>
      <c r="L69" s="20">
        <v>6320</v>
      </c>
      <c r="M69" s="20">
        <v>550</v>
      </c>
      <c r="N69" s="8">
        <f t="shared" si="9"/>
        <v>550</v>
      </c>
      <c r="O69" s="7" t="s">
        <v>242</v>
      </c>
    </row>
    <row r="70" spans="1:15" ht="28.5">
      <c r="A70" s="1" t="s">
        <v>243</v>
      </c>
      <c r="B70" s="2" t="str">
        <f>"商贸服务("&amp;FIXED(C70,0)&amp;"个)"</f>
        <v>商贸服务(0个)</v>
      </c>
      <c r="C70" s="1">
        <f>AH70</f>
        <v>0</v>
      </c>
      <c r="D70" s="3"/>
      <c r="E70" s="1"/>
      <c r="F70" s="2"/>
      <c r="G70" s="4"/>
      <c r="H70" s="19">
        <f aca="true" t="shared" si="10" ref="H70:N70">SUM(H71:H103)</f>
        <v>4786855</v>
      </c>
      <c r="I70" s="19">
        <f t="shared" si="10"/>
        <v>4206855</v>
      </c>
      <c r="J70" s="19">
        <f t="shared" si="10"/>
        <v>1098500</v>
      </c>
      <c r="K70" s="19">
        <f t="shared" si="10"/>
        <v>646087</v>
      </c>
      <c r="L70" s="19">
        <f t="shared" si="10"/>
        <v>904196</v>
      </c>
      <c r="M70" s="19">
        <f t="shared" si="10"/>
        <v>509433</v>
      </c>
      <c r="N70" s="19">
        <f t="shared" si="10"/>
        <v>486433</v>
      </c>
      <c r="O70" s="37"/>
    </row>
    <row r="71" spans="1:15" ht="370.5">
      <c r="A71" s="3">
        <f>SUBTOTAL(3,E$12:E71)</f>
        <v>58</v>
      </c>
      <c r="B71" s="17" t="s">
        <v>244</v>
      </c>
      <c r="C71" s="3" t="s">
        <v>40</v>
      </c>
      <c r="D71" s="3" t="s">
        <v>245</v>
      </c>
      <c r="E71" s="3" t="s">
        <v>35</v>
      </c>
      <c r="F71" s="41" t="s">
        <v>246</v>
      </c>
      <c r="G71" s="42" t="s">
        <v>59</v>
      </c>
      <c r="H71" s="43">
        <v>360000</v>
      </c>
      <c r="I71" s="31">
        <f>H71/2</f>
        <v>180000</v>
      </c>
      <c r="J71" s="21"/>
      <c r="K71" s="21">
        <v>30000</v>
      </c>
      <c r="L71" s="20">
        <v>210000</v>
      </c>
      <c r="M71" s="20">
        <v>36000</v>
      </c>
      <c r="N71" s="16">
        <f>M71/2</f>
        <v>18000</v>
      </c>
      <c r="O71" s="52" t="s">
        <v>247</v>
      </c>
    </row>
    <row r="72" spans="1:15" ht="409.5">
      <c r="A72" s="3">
        <f>SUBTOTAL(3,E$12:E72)</f>
        <v>59</v>
      </c>
      <c r="B72" s="7" t="s">
        <v>248</v>
      </c>
      <c r="C72" s="3" t="s">
        <v>34</v>
      </c>
      <c r="D72" s="3" t="s">
        <v>245</v>
      </c>
      <c r="E72" s="3" t="s">
        <v>249</v>
      </c>
      <c r="F72" s="7" t="s">
        <v>250</v>
      </c>
      <c r="G72" s="27" t="s">
        <v>251</v>
      </c>
      <c r="H72" s="20">
        <v>800000</v>
      </c>
      <c r="I72" s="20">
        <f>H72/2</f>
        <v>400000</v>
      </c>
      <c r="J72" s="20">
        <v>300000</v>
      </c>
      <c r="K72" s="20">
        <v>236800</v>
      </c>
      <c r="L72" s="20">
        <v>100000</v>
      </c>
      <c r="M72" s="20">
        <v>10000</v>
      </c>
      <c r="N72" s="8">
        <f>M72/2</f>
        <v>5000</v>
      </c>
      <c r="O72" s="7" t="s">
        <v>252</v>
      </c>
    </row>
    <row r="73" spans="1:15" ht="270.75">
      <c r="A73" s="3">
        <f>SUBTOTAL(3,E$12:E73)</f>
        <v>60</v>
      </c>
      <c r="B73" s="15" t="s">
        <v>253</v>
      </c>
      <c r="C73" s="3" t="s">
        <v>118</v>
      </c>
      <c r="D73" s="27" t="s">
        <v>245</v>
      </c>
      <c r="E73" s="3" t="s">
        <v>54</v>
      </c>
      <c r="F73" s="9" t="s">
        <v>254</v>
      </c>
      <c r="G73" s="28" t="s">
        <v>112</v>
      </c>
      <c r="H73" s="24">
        <v>20000</v>
      </c>
      <c r="I73" s="31">
        <f aca="true" t="shared" si="11" ref="I73:I103">H73</f>
        <v>20000</v>
      </c>
      <c r="J73" s="24">
        <v>0</v>
      </c>
      <c r="K73" s="24">
        <v>0</v>
      </c>
      <c r="L73" s="24">
        <v>1200</v>
      </c>
      <c r="M73" s="24">
        <v>8000</v>
      </c>
      <c r="N73" s="16">
        <f aca="true" t="shared" si="12" ref="N73:N103">M73</f>
        <v>8000</v>
      </c>
      <c r="O73" s="9" t="s">
        <v>255</v>
      </c>
    </row>
    <row r="74" spans="1:15" ht="409.5">
      <c r="A74" s="3">
        <f>SUBTOTAL(3,E$12:E74)</f>
        <v>61</v>
      </c>
      <c r="B74" s="14" t="s">
        <v>256</v>
      </c>
      <c r="C74" s="10"/>
      <c r="D74" s="38" t="s">
        <v>245</v>
      </c>
      <c r="E74" s="10" t="s">
        <v>54</v>
      </c>
      <c r="F74" s="9" t="s">
        <v>257</v>
      </c>
      <c r="G74" s="23" t="s">
        <v>258</v>
      </c>
      <c r="H74" s="20">
        <v>800000</v>
      </c>
      <c r="I74" s="44">
        <f t="shared" si="11"/>
        <v>800000</v>
      </c>
      <c r="J74" s="44"/>
      <c r="K74" s="44"/>
      <c r="L74" s="20"/>
      <c r="M74" s="20">
        <v>50000</v>
      </c>
      <c r="N74" s="51">
        <f t="shared" si="12"/>
        <v>50000</v>
      </c>
      <c r="O74" s="7" t="s">
        <v>259</v>
      </c>
    </row>
    <row r="75" spans="1:15" ht="409.5">
      <c r="A75" s="3">
        <f>SUBTOTAL(3,E$12:E75)</f>
        <v>62</v>
      </c>
      <c r="B75" s="17" t="s">
        <v>260</v>
      </c>
      <c r="C75" s="3" t="s">
        <v>40</v>
      </c>
      <c r="D75" s="3" t="s">
        <v>245</v>
      </c>
      <c r="E75" s="3" t="s">
        <v>54</v>
      </c>
      <c r="F75" s="41" t="s">
        <v>261</v>
      </c>
      <c r="G75" s="42" t="s">
        <v>112</v>
      </c>
      <c r="H75" s="43">
        <v>19700</v>
      </c>
      <c r="I75" s="31">
        <f t="shared" si="11"/>
        <v>19700</v>
      </c>
      <c r="J75" s="21"/>
      <c r="K75" s="21">
        <v>3000</v>
      </c>
      <c r="L75" s="21">
        <v>12000</v>
      </c>
      <c r="M75" s="20">
        <v>6000</v>
      </c>
      <c r="N75" s="16">
        <f t="shared" si="12"/>
        <v>6000</v>
      </c>
      <c r="O75" s="52" t="s">
        <v>262</v>
      </c>
    </row>
    <row r="76" spans="1:15" ht="399">
      <c r="A76" s="3">
        <f>SUBTOTAL(3,E$12:E76)</f>
        <v>63</v>
      </c>
      <c r="B76" s="6" t="s">
        <v>263</v>
      </c>
      <c r="C76" s="10"/>
      <c r="D76" s="38" t="s">
        <v>245</v>
      </c>
      <c r="E76" s="10" t="s">
        <v>54</v>
      </c>
      <c r="F76" s="9" t="s">
        <v>264</v>
      </c>
      <c r="G76" s="23" t="s">
        <v>89</v>
      </c>
      <c r="H76" s="20">
        <v>83000</v>
      </c>
      <c r="I76" s="44">
        <f t="shared" si="11"/>
        <v>83000</v>
      </c>
      <c r="J76" s="44"/>
      <c r="K76" s="44"/>
      <c r="L76" s="20"/>
      <c r="M76" s="20">
        <v>15000</v>
      </c>
      <c r="N76" s="51">
        <f t="shared" si="12"/>
        <v>15000</v>
      </c>
      <c r="O76" s="7" t="s">
        <v>265</v>
      </c>
    </row>
    <row r="77" spans="1:15" ht="327.75">
      <c r="A77" s="3">
        <f>SUBTOTAL(3,E$12:E77)</f>
        <v>64</v>
      </c>
      <c r="B77" s="15" t="s">
        <v>266</v>
      </c>
      <c r="C77" s="3" t="s">
        <v>118</v>
      </c>
      <c r="D77" s="3" t="s">
        <v>245</v>
      </c>
      <c r="E77" s="3" t="s">
        <v>72</v>
      </c>
      <c r="F77" s="7" t="s">
        <v>267</v>
      </c>
      <c r="G77" s="28" t="s">
        <v>102</v>
      </c>
      <c r="H77" s="24">
        <v>250000</v>
      </c>
      <c r="I77" s="31">
        <f t="shared" si="11"/>
        <v>250000</v>
      </c>
      <c r="J77" s="24">
        <v>0</v>
      </c>
      <c r="K77" s="24">
        <v>51700</v>
      </c>
      <c r="L77" s="24">
        <v>500</v>
      </c>
      <c r="M77" s="21">
        <v>20000</v>
      </c>
      <c r="N77" s="36">
        <f t="shared" si="12"/>
        <v>20000</v>
      </c>
      <c r="O77" s="8" t="s">
        <v>268</v>
      </c>
    </row>
    <row r="78" spans="1:15" ht="256.5">
      <c r="A78" s="3">
        <f>SUBTOTAL(3,E$12:E78)</f>
        <v>65</v>
      </c>
      <c r="B78" s="6" t="s">
        <v>269</v>
      </c>
      <c r="C78" s="3" t="s">
        <v>270</v>
      </c>
      <c r="D78" s="3" t="s">
        <v>245</v>
      </c>
      <c r="E78" s="3" t="s">
        <v>72</v>
      </c>
      <c r="F78" s="7" t="s">
        <v>271</v>
      </c>
      <c r="G78" s="3" t="s">
        <v>120</v>
      </c>
      <c r="H78" s="44">
        <v>31012</v>
      </c>
      <c r="I78" s="44">
        <f t="shared" si="11"/>
        <v>31012</v>
      </c>
      <c r="J78" s="44">
        <v>400</v>
      </c>
      <c r="K78" s="44">
        <v>0</v>
      </c>
      <c r="L78" s="44">
        <v>3000</v>
      </c>
      <c r="M78" s="44">
        <v>6000</v>
      </c>
      <c r="N78" s="7">
        <f t="shared" si="12"/>
        <v>6000</v>
      </c>
      <c r="O78" s="9" t="s">
        <v>272</v>
      </c>
    </row>
    <row r="79" spans="1:15" ht="409.5">
      <c r="A79" s="3">
        <f>SUBTOTAL(3,E$12:E79)</f>
        <v>66</v>
      </c>
      <c r="B79" s="14" t="s">
        <v>273</v>
      </c>
      <c r="C79" s="11"/>
      <c r="D79" s="3" t="s">
        <v>245</v>
      </c>
      <c r="E79" s="27" t="s">
        <v>72</v>
      </c>
      <c r="F79" s="9" t="s">
        <v>274</v>
      </c>
      <c r="G79" s="23" t="s">
        <v>89</v>
      </c>
      <c r="H79" s="20">
        <v>29800</v>
      </c>
      <c r="I79" s="22">
        <f t="shared" si="11"/>
        <v>29800</v>
      </c>
      <c r="J79" s="22"/>
      <c r="K79" s="22"/>
      <c r="L79" s="20">
        <v>500</v>
      </c>
      <c r="M79" s="20">
        <v>1000</v>
      </c>
      <c r="N79" s="7">
        <f t="shared" si="12"/>
        <v>1000</v>
      </c>
      <c r="O79" s="9" t="s">
        <v>275</v>
      </c>
    </row>
    <row r="80" spans="1:15" ht="213.75">
      <c r="A80" s="3">
        <f>SUBTOTAL(3,E$12:E80)</f>
        <v>67</v>
      </c>
      <c r="B80" s="14" t="s">
        <v>276</v>
      </c>
      <c r="C80" s="10"/>
      <c r="D80" s="3" t="s">
        <v>245</v>
      </c>
      <c r="E80" s="10" t="s">
        <v>72</v>
      </c>
      <c r="F80" s="9" t="s">
        <v>277</v>
      </c>
      <c r="G80" s="23" t="s">
        <v>278</v>
      </c>
      <c r="H80" s="20">
        <v>40000</v>
      </c>
      <c r="I80" s="22">
        <f t="shared" si="11"/>
        <v>40000</v>
      </c>
      <c r="J80" s="22"/>
      <c r="K80" s="20"/>
      <c r="L80" s="20">
        <v>100</v>
      </c>
      <c r="M80" s="20">
        <v>18000</v>
      </c>
      <c r="N80" s="51">
        <f t="shared" si="12"/>
        <v>18000</v>
      </c>
      <c r="O80" s="9" t="s">
        <v>279</v>
      </c>
    </row>
    <row r="81" spans="1:15" ht="342">
      <c r="A81" s="3">
        <f>SUBTOTAL(3,E$12:E81)</f>
        <v>68</v>
      </c>
      <c r="B81" s="8" t="s">
        <v>280</v>
      </c>
      <c r="C81" s="3" t="s">
        <v>34</v>
      </c>
      <c r="D81" s="27" t="s">
        <v>245</v>
      </c>
      <c r="E81" s="3" t="s">
        <v>72</v>
      </c>
      <c r="F81" s="7" t="s">
        <v>281</v>
      </c>
      <c r="G81" s="28" t="s">
        <v>37</v>
      </c>
      <c r="H81" s="24">
        <v>20000</v>
      </c>
      <c r="I81" s="31">
        <f t="shared" si="11"/>
        <v>20000</v>
      </c>
      <c r="J81" s="24">
        <v>0</v>
      </c>
      <c r="K81" s="24">
        <v>100</v>
      </c>
      <c r="L81" s="24">
        <v>1500</v>
      </c>
      <c r="M81" s="24">
        <v>5000</v>
      </c>
      <c r="N81" s="16">
        <f t="shared" si="12"/>
        <v>5000</v>
      </c>
      <c r="O81" s="7" t="s">
        <v>282</v>
      </c>
    </row>
    <row r="82" spans="1:15" ht="99.75">
      <c r="A82" s="3">
        <f>SUBTOTAL(3,E$12:E82)</f>
        <v>69</v>
      </c>
      <c r="B82" s="8" t="s">
        <v>283</v>
      </c>
      <c r="C82" s="3" t="s">
        <v>34</v>
      </c>
      <c r="D82" s="27" t="s">
        <v>245</v>
      </c>
      <c r="E82" s="3" t="s">
        <v>72</v>
      </c>
      <c r="F82" s="8" t="s">
        <v>284</v>
      </c>
      <c r="G82" s="23" t="s">
        <v>112</v>
      </c>
      <c r="H82" s="22">
        <v>12000</v>
      </c>
      <c r="I82" s="31">
        <f t="shared" si="11"/>
        <v>12000</v>
      </c>
      <c r="J82" s="31">
        <v>1000</v>
      </c>
      <c r="K82" s="31">
        <v>1000</v>
      </c>
      <c r="L82" s="31">
        <v>2000</v>
      </c>
      <c r="M82" s="31">
        <v>3000</v>
      </c>
      <c r="N82" s="16">
        <f t="shared" si="12"/>
        <v>3000</v>
      </c>
      <c r="O82" s="52" t="s">
        <v>285</v>
      </c>
    </row>
    <row r="83" spans="1:15" ht="213.75">
      <c r="A83" s="3">
        <f>SUBTOTAL(3,E$12:E83)</f>
        <v>70</v>
      </c>
      <c r="B83" s="7" t="s">
        <v>286</v>
      </c>
      <c r="C83" s="3" t="s">
        <v>34</v>
      </c>
      <c r="D83" s="3" t="s">
        <v>245</v>
      </c>
      <c r="E83" s="3" t="s">
        <v>72</v>
      </c>
      <c r="F83" s="45" t="s">
        <v>287</v>
      </c>
      <c r="G83" s="27" t="s">
        <v>22</v>
      </c>
      <c r="H83" s="22">
        <v>5000</v>
      </c>
      <c r="I83" s="20">
        <f t="shared" si="11"/>
        <v>5000</v>
      </c>
      <c r="J83" s="22">
        <v>2050</v>
      </c>
      <c r="K83" s="22"/>
      <c r="L83" s="22">
        <v>2500</v>
      </c>
      <c r="M83" s="22">
        <v>2500</v>
      </c>
      <c r="N83" s="8">
        <f t="shared" si="12"/>
        <v>2500</v>
      </c>
      <c r="O83" s="17" t="s">
        <v>288</v>
      </c>
    </row>
    <row r="84" spans="1:15" ht="242.25">
      <c r="A84" s="3">
        <f>SUBTOTAL(3,E$12:E84)</f>
        <v>71</v>
      </c>
      <c r="B84" s="7" t="s">
        <v>289</v>
      </c>
      <c r="C84" s="3" t="s">
        <v>34</v>
      </c>
      <c r="D84" s="39" t="s">
        <v>245</v>
      </c>
      <c r="E84" s="3" t="s">
        <v>72</v>
      </c>
      <c r="F84" s="7" t="s">
        <v>290</v>
      </c>
      <c r="G84" s="3" t="s">
        <v>37</v>
      </c>
      <c r="H84" s="21">
        <v>10000</v>
      </c>
      <c r="I84" s="20">
        <f t="shared" si="11"/>
        <v>10000</v>
      </c>
      <c r="J84" s="21">
        <v>2069</v>
      </c>
      <c r="K84" s="21">
        <v>920</v>
      </c>
      <c r="L84" s="21">
        <v>4800</v>
      </c>
      <c r="M84" s="21">
        <v>5200</v>
      </c>
      <c r="N84" s="8">
        <f t="shared" si="12"/>
        <v>5200</v>
      </c>
      <c r="O84" s="16" t="s">
        <v>291</v>
      </c>
    </row>
    <row r="85" spans="1:15" ht="313.5">
      <c r="A85" s="3">
        <f>SUBTOTAL(3,E$12:E85)</f>
        <v>72</v>
      </c>
      <c r="B85" s="17" t="s">
        <v>292</v>
      </c>
      <c r="C85" s="3" t="s">
        <v>34</v>
      </c>
      <c r="D85" s="38" t="s">
        <v>245</v>
      </c>
      <c r="E85" s="3" t="s">
        <v>72</v>
      </c>
      <c r="F85" s="7" t="s">
        <v>293</v>
      </c>
      <c r="G85" s="46" t="s">
        <v>37</v>
      </c>
      <c r="H85" s="47">
        <v>10000</v>
      </c>
      <c r="I85" s="31">
        <f t="shared" si="11"/>
        <v>10000</v>
      </c>
      <c r="J85" s="21">
        <v>700</v>
      </c>
      <c r="K85" s="21">
        <v>2500</v>
      </c>
      <c r="L85" s="21">
        <v>4000</v>
      </c>
      <c r="M85" s="20">
        <v>6000</v>
      </c>
      <c r="N85" s="36">
        <f t="shared" si="12"/>
        <v>6000</v>
      </c>
      <c r="O85" s="52" t="s">
        <v>285</v>
      </c>
    </row>
    <row r="86" spans="1:15" ht="142.5">
      <c r="A86" s="3">
        <f>SUBTOTAL(3,E$12:E86)</f>
        <v>73</v>
      </c>
      <c r="B86" s="8" t="s">
        <v>294</v>
      </c>
      <c r="C86" s="3" t="s">
        <v>34</v>
      </c>
      <c r="D86" s="27" t="s">
        <v>245</v>
      </c>
      <c r="E86" s="3" t="s">
        <v>72</v>
      </c>
      <c r="F86" s="7" t="s">
        <v>295</v>
      </c>
      <c r="G86" s="28" t="s">
        <v>37</v>
      </c>
      <c r="H86" s="24">
        <v>10000</v>
      </c>
      <c r="I86" s="31">
        <f t="shared" si="11"/>
        <v>10000</v>
      </c>
      <c r="J86" s="24">
        <v>0</v>
      </c>
      <c r="K86" s="24">
        <v>1000</v>
      </c>
      <c r="L86" s="24">
        <v>5300</v>
      </c>
      <c r="M86" s="24">
        <v>2400</v>
      </c>
      <c r="N86" s="16">
        <f t="shared" si="12"/>
        <v>2400</v>
      </c>
      <c r="O86" s="7" t="s">
        <v>296</v>
      </c>
    </row>
    <row r="87" spans="1:15" ht="199.5">
      <c r="A87" s="3">
        <f>SUBTOTAL(3,E$12:E87)</f>
        <v>74</v>
      </c>
      <c r="B87" s="8" t="s">
        <v>297</v>
      </c>
      <c r="C87" s="3" t="s">
        <v>18</v>
      </c>
      <c r="D87" s="38" t="s">
        <v>245</v>
      </c>
      <c r="E87" s="3" t="s">
        <v>72</v>
      </c>
      <c r="F87" s="7" t="s">
        <v>298</v>
      </c>
      <c r="G87" s="28" t="s">
        <v>96</v>
      </c>
      <c r="H87" s="24">
        <v>85018</v>
      </c>
      <c r="I87" s="31">
        <f t="shared" si="11"/>
        <v>85018</v>
      </c>
      <c r="J87" s="24">
        <v>0</v>
      </c>
      <c r="K87" s="24">
        <v>0</v>
      </c>
      <c r="L87" s="24">
        <v>1000</v>
      </c>
      <c r="M87" s="24">
        <v>5000</v>
      </c>
      <c r="N87" s="16">
        <f t="shared" si="12"/>
        <v>5000</v>
      </c>
      <c r="O87" s="7" t="s">
        <v>299</v>
      </c>
    </row>
    <row r="88" spans="1:15" ht="313.5">
      <c r="A88" s="3">
        <f>SUBTOTAL(3,E$12:E88)</f>
        <v>75</v>
      </c>
      <c r="B88" s="16" t="s">
        <v>300</v>
      </c>
      <c r="C88" s="3" t="s">
        <v>34</v>
      </c>
      <c r="D88" s="27" t="s">
        <v>245</v>
      </c>
      <c r="E88" s="3" t="s">
        <v>72</v>
      </c>
      <c r="F88" s="7" t="s">
        <v>301</v>
      </c>
      <c r="G88" s="3" t="s">
        <v>112</v>
      </c>
      <c r="H88" s="22">
        <v>15000</v>
      </c>
      <c r="I88" s="31">
        <f t="shared" si="11"/>
        <v>15000</v>
      </c>
      <c r="J88" s="21">
        <v>3000</v>
      </c>
      <c r="K88" s="21">
        <v>3000</v>
      </c>
      <c r="L88" s="21">
        <v>10000</v>
      </c>
      <c r="M88" s="20">
        <v>1800</v>
      </c>
      <c r="N88" s="36">
        <f t="shared" si="12"/>
        <v>1800</v>
      </c>
      <c r="O88" s="17" t="s">
        <v>302</v>
      </c>
    </row>
    <row r="89" spans="1:15" ht="114">
      <c r="A89" s="3">
        <f>SUBTOTAL(3,E$12:E89)</f>
        <v>76</v>
      </c>
      <c r="B89" s="7" t="s">
        <v>303</v>
      </c>
      <c r="C89" s="3" t="s">
        <v>34</v>
      </c>
      <c r="D89" s="27" t="s">
        <v>245</v>
      </c>
      <c r="E89" s="3" t="s">
        <v>72</v>
      </c>
      <c r="F89" s="45" t="s">
        <v>304</v>
      </c>
      <c r="G89" s="27" t="s">
        <v>154</v>
      </c>
      <c r="H89" s="22">
        <v>400000</v>
      </c>
      <c r="I89" s="31">
        <f t="shared" si="11"/>
        <v>400000</v>
      </c>
      <c r="J89" s="22">
        <v>200000</v>
      </c>
      <c r="K89" s="22">
        <v>55000</v>
      </c>
      <c r="L89" s="22">
        <v>325000</v>
      </c>
      <c r="M89" s="22">
        <v>35000</v>
      </c>
      <c r="N89" s="16">
        <f t="shared" si="12"/>
        <v>35000</v>
      </c>
      <c r="O89" s="17" t="s">
        <v>305</v>
      </c>
    </row>
    <row r="90" spans="1:15" ht="409.5">
      <c r="A90" s="3">
        <f>SUBTOTAL(3,E$12:E90)</f>
        <v>77</v>
      </c>
      <c r="B90" s="7" t="s">
        <v>306</v>
      </c>
      <c r="C90" s="3" t="s">
        <v>34</v>
      </c>
      <c r="D90" s="27" t="s">
        <v>245</v>
      </c>
      <c r="E90" s="3" t="s">
        <v>72</v>
      </c>
      <c r="F90" s="45" t="s">
        <v>307</v>
      </c>
      <c r="G90" s="27" t="s">
        <v>59</v>
      </c>
      <c r="H90" s="22">
        <v>11000</v>
      </c>
      <c r="I90" s="31">
        <f t="shared" si="11"/>
        <v>11000</v>
      </c>
      <c r="J90" s="22"/>
      <c r="K90" s="22"/>
      <c r="L90" s="22"/>
      <c r="M90" s="22">
        <v>5000</v>
      </c>
      <c r="N90" s="16">
        <f t="shared" si="12"/>
        <v>5000</v>
      </c>
      <c r="O90" s="17" t="s">
        <v>308</v>
      </c>
    </row>
    <row r="91" spans="1:15" ht="409.5">
      <c r="A91" s="3">
        <f>SUBTOTAL(3,E$12:E91)</f>
        <v>78</v>
      </c>
      <c r="B91" s="6" t="s">
        <v>309</v>
      </c>
      <c r="C91" s="3" t="s">
        <v>118</v>
      </c>
      <c r="D91" s="3" t="s">
        <v>245</v>
      </c>
      <c r="E91" s="27" t="s">
        <v>87</v>
      </c>
      <c r="F91" s="26" t="s">
        <v>310</v>
      </c>
      <c r="G91" s="23" t="s">
        <v>74</v>
      </c>
      <c r="H91" s="21">
        <v>250000</v>
      </c>
      <c r="I91" s="21">
        <f t="shared" si="11"/>
        <v>250000</v>
      </c>
      <c r="J91" s="21">
        <v>53000</v>
      </c>
      <c r="K91" s="21">
        <v>10000</v>
      </c>
      <c r="L91" s="20">
        <v>85196</v>
      </c>
      <c r="M91" s="20">
        <v>45000</v>
      </c>
      <c r="N91" s="36">
        <f t="shared" si="12"/>
        <v>45000</v>
      </c>
      <c r="O91" s="36" t="s">
        <v>311</v>
      </c>
    </row>
    <row r="92" spans="1:15" ht="409.5">
      <c r="A92" s="3">
        <f>SUBTOTAL(3,E$12:E92)</f>
        <v>79</v>
      </c>
      <c r="B92" s="6" t="s">
        <v>312</v>
      </c>
      <c r="C92" s="3" t="s">
        <v>118</v>
      </c>
      <c r="D92" s="3" t="s">
        <v>245</v>
      </c>
      <c r="E92" s="27" t="s">
        <v>87</v>
      </c>
      <c r="F92" s="26" t="s">
        <v>313</v>
      </c>
      <c r="G92" s="3" t="s">
        <v>74</v>
      </c>
      <c r="H92" s="21">
        <v>300000</v>
      </c>
      <c r="I92" s="21">
        <f t="shared" si="11"/>
        <v>300000</v>
      </c>
      <c r="J92" s="21">
        <v>83304</v>
      </c>
      <c r="K92" s="31">
        <v>118067</v>
      </c>
      <c r="L92" s="22"/>
      <c r="M92" s="22">
        <v>50000</v>
      </c>
      <c r="N92" s="16">
        <f t="shared" si="12"/>
        <v>50000</v>
      </c>
      <c r="O92" s="36" t="s">
        <v>314</v>
      </c>
    </row>
    <row r="93" spans="1:15" ht="156.75">
      <c r="A93" s="3">
        <f>SUBTOTAL(3,E$12:E93)</f>
        <v>80</v>
      </c>
      <c r="B93" s="40" t="s">
        <v>315</v>
      </c>
      <c r="C93" s="3"/>
      <c r="D93" s="3" t="s">
        <v>245</v>
      </c>
      <c r="E93" s="27" t="s">
        <v>87</v>
      </c>
      <c r="F93" s="9" t="s">
        <v>316</v>
      </c>
      <c r="G93" s="48" t="s">
        <v>278</v>
      </c>
      <c r="H93" s="43">
        <v>37090</v>
      </c>
      <c r="I93" s="31">
        <f t="shared" si="11"/>
        <v>37090</v>
      </c>
      <c r="J93" s="21"/>
      <c r="K93" s="21"/>
      <c r="L93" s="21"/>
      <c r="M93" s="20">
        <v>5000</v>
      </c>
      <c r="N93" s="16">
        <f t="shared" si="12"/>
        <v>5000</v>
      </c>
      <c r="O93" s="36" t="s">
        <v>317</v>
      </c>
    </row>
    <row r="94" spans="1:15" ht="270.75">
      <c r="A94" s="3">
        <f>SUBTOTAL(3,E$12:E94)</f>
        <v>81</v>
      </c>
      <c r="B94" s="17" t="s">
        <v>318</v>
      </c>
      <c r="C94" s="3" t="s">
        <v>34</v>
      </c>
      <c r="D94" s="27" t="s">
        <v>245</v>
      </c>
      <c r="E94" s="3" t="s">
        <v>87</v>
      </c>
      <c r="F94" s="7" t="s">
        <v>319</v>
      </c>
      <c r="G94" s="46" t="s">
        <v>22</v>
      </c>
      <c r="H94" s="47">
        <v>370000</v>
      </c>
      <c r="I94" s="31">
        <f t="shared" si="11"/>
        <v>370000</v>
      </c>
      <c r="J94" s="47">
        <v>180000</v>
      </c>
      <c r="K94" s="47">
        <v>42000</v>
      </c>
      <c r="L94" s="47">
        <v>22000</v>
      </c>
      <c r="M94" s="47">
        <v>20000</v>
      </c>
      <c r="N94" s="16">
        <f t="shared" si="12"/>
        <v>20000</v>
      </c>
      <c r="O94" s="17" t="s">
        <v>320</v>
      </c>
    </row>
    <row r="95" spans="1:15" ht="327.75">
      <c r="A95" s="3">
        <f>SUBTOTAL(3,E$12:E95)</f>
        <v>82</v>
      </c>
      <c r="B95" s="7" t="s">
        <v>321</v>
      </c>
      <c r="C95" s="3" t="s">
        <v>34</v>
      </c>
      <c r="D95" s="27" t="s">
        <v>245</v>
      </c>
      <c r="E95" s="3" t="s">
        <v>87</v>
      </c>
      <c r="F95" s="7" t="s">
        <v>322</v>
      </c>
      <c r="G95" s="3" t="s">
        <v>154</v>
      </c>
      <c r="H95" s="21">
        <v>230000</v>
      </c>
      <c r="I95" s="21">
        <f t="shared" si="11"/>
        <v>230000</v>
      </c>
      <c r="J95" s="22">
        <f>114828+8000*0.8+1049+52+1296*0.5</f>
        <v>122977</v>
      </c>
      <c r="K95" s="22">
        <v>50000</v>
      </c>
      <c r="L95" s="22">
        <v>43600</v>
      </c>
      <c r="M95" s="22">
        <v>33000</v>
      </c>
      <c r="N95" s="16">
        <f t="shared" si="12"/>
        <v>33000</v>
      </c>
      <c r="O95" s="36" t="s">
        <v>323</v>
      </c>
    </row>
    <row r="96" spans="1:15" ht="409.5">
      <c r="A96" s="3">
        <f>SUBTOTAL(3,E$12:E96)</f>
        <v>83</v>
      </c>
      <c r="B96" s="9" t="s">
        <v>324</v>
      </c>
      <c r="C96" s="10"/>
      <c r="D96" s="38" t="s">
        <v>245</v>
      </c>
      <c r="E96" s="10" t="s">
        <v>87</v>
      </c>
      <c r="F96" s="9" t="s">
        <v>325</v>
      </c>
      <c r="G96" s="10" t="s">
        <v>278</v>
      </c>
      <c r="H96" s="25">
        <v>98115</v>
      </c>
      <c r="I96" s="44">
        <f t="shared" si="11"/>
        <v>98115</v>
      </c>
      <c r="J96" s="44"/>
      <c r="K96" s="44"/>
      <c r="L96" s="25"/>
      <c r="M96" s="25">
        <v>10533</v>
      </c>
      <c r="N96" s="53">
        <f t="shared" si="12"/>
        <v>10533</v>
      </c>
      <c r="O96" s="9" t="s">
        <v>326</v>
      </c>
    </row>
    <row r="97" spans="1:15" ht="409.5">
      <c r="A97" s="3">
        <f>SUBTOTAL(3,E$12:E97)</f>
        <v>84</v>
      </c>
      <c r="B97" s="9" t="s">
        <v>327</v>
      </c>
      <c r="C97" s="10"/>
      <c r="D97" s="38" t="s">
        <v>245</v>
      </c>
      <c r="E97" s="10" t="s">
        <v>87</v>
      </c>
      <c r="F97" s="16" t="s">
        <v>328</v>
      </c>
      <c r="G97" s="10" t="s">
        <v>120</v>
      </c>
      <c r="H97" s="31">
        <v>80000</v>
      </c>
      <c r="I97" s="44">
        <f t="shared" si="11"/>
        <v>80000</v>
      </c>
      <c r="J97" s="44"/>
      <c r="K97" s="44"/>
      <c r="L97" s="25"/>
      <c r="M97" s="31">
        <v>5000</v>
      </c>
      <c r="N97" s="16">
        <f t="shared" si="12"/>
        <v>5000</v>
      </c>
      <c r="O97" s="16" t="s">
        <v>329</v>
      </c>
    </row>
    <row r="98" spans="1:15" ht="409.5">
      <c r="A98" s="3">
        <f>SUBTOTAL(3,E$12:E98)</f>
        <v>85</v>
      </c>
      <c r="B98" s="40" t="s">
        <v>330</v>
      </c>
      <c r="C98" s="3" t="s">
        <v>270</v>
      </c>
      <c r="D98" s="3" t="s">
        <v>245</v>
      </c>
      <c r="E98" s="3" t="s">
        <v>100</v>
      </c>
      <c r="F98" s="41" t="s">
        <v>331</v>
      </c>
      <c r="G98" s="42" t="s">
        <v>112</v>
      </c>
      <c r="H98" s="43">
        <v>25000</v>
      </c>
      <c r="I98" s="31">
        <f t="shared" si="11"/>
        <v>25000</v>
      </c>
      <c r="J98" s="21"/>
      <c r="K98" s="21">
        <v>1000</v>
      </c>
      <c r="L98" s="21">
        <v>10000</v>
      </c>
      <c r="M98" s="20">
        <v>8000</v>
      </c>
      <c r="N98" s="16">
        <f t="shared" si="12"/>
        <v>8000</v>
      </c>
      <c r="O98" s="52" t="s">
        <v>332</v>
      </c>
    </row>
    <row r="99" spans="1:15" ht="342">
      <c r="A99" s="3">
        <f>SUBTOTAL(3,E$12:E99)</f>
        <v>86</v>
      </c>
      <c r="B99" s="40" t="s">
        <v>333</v>
      </c>
      <c r="C99" s="3" t="s">
        <v>40</v>
      </c>
      <c r="D99" s="3" t="s">
        <v>245</v>
      </c>
      <c r="E99" s="3" t="s">
        <v>100</v>
      </c>
      <c r="F99" s="41" t="s">
        <v>334</v>
      </c>
      <c r="G99" s="42" t="s">
        <v>96</v>
      </c>
      <c r="H99" s="43">
        <v>51600</v>
      </c>
      <c r="I99" s="31">
        <f t="shared" si="11"/>
        <v>51600</v>
      </c>
      <c r="J99" s="21"/>
      <c r="K99" s="21">
        <v>0</v>
      </c>
      <c r="L99" s="21">
        <v>30000</v>
      </c>
      <c r="M99" s="20">
        <v>10000</v>
      </c>
      <c r="N99" s="16">
        <f t="shared" si="12"/>
        <v>10000</v>
      </c>
      <c r="O99" s="52" t="s">
        <v>335</v>
      </c>
    </row>
    <row r="100" spans="1:15" ht="409.5">
      <c r="A100" s="3">
        <f>SUBTOTAL(3,E$12:E100)</f>
        <v>87</v>
      </c>
      <c r="B100" s="17" t="s">
        <v>336</v>
      </c>
      <c r="C100" s="3"/>
      <c r="D100" s="3" t="s">
        <v>245</v>
      </c>
      <c r="E100" s="3" t="s">
        <v>100</v>
      </c>
      <c r="F100" s="41" t="s">
        <v>337</v>
      </c>
      <c r="G100" s="42" t="s">
        <v>120</v>
      </c>
      <c r="H100" s="43">
        <v>54800</v>
      </c>
      <c r="I100" s="31">
        <f t="shared" si="11"/>
        <v>54800</v>
      </c>
      <c r="J100" s="21"/>
      <c r="K100" s="21"/>
      <c r="L100" s="21"/>
      <c r="M100" s="20">
        <v>25000</v>
      </c>
      <c r="N100" s="16">
        <f t="shared" si="12"/>
        <v>25000</v>
      </c>
      <c r="O100" s="52" t="s">
        <v>338</v>
      </c>
    </row>
    <row r="101" spans="1:15" ht="299.25">
      <c r="A101" s="3">
        <f>SUBTOTAL(3,E$12:E101)</f>
        <v>88</v>
      </c>
      <c r="B101" s="17" t="s">
        <v>339</v>
      </c>
      <c r="C101" s="3"/>
      <c r="D101" s="3" t="s">
        <v>245</v>
      </c>
      <c r="E101" s="3" t="s">
        <v>100</v>
      </c>
      <c r="F101" s="41" t="s">
        <v>340</v>
      </c>
      <c r="G101" s="42" t="s">
        <v>120</v>
      </c>
      <c r="H101" s="43">
        <v>3720</v>
      </c>
      <c r="I101" s="31">
        <f t="shared" si="11"/>
        <v>3720</v>
      </c>
      <c r="J101" s="21"/>
      <c r="K101" s="21"/>
      <c r="L101" s="21"/>
      <c r="M101" s="20">
        <v>2000</v>
      </c>
      <c r="N101" s="16">
        <f t="shared" si="12"/>
        <v>2000</v>
      </c>
      <c r="O101" s="52" t="s">
        <v>341</v>
      </c>
    </row>
    <row r="102" spans="1:15" ht="270.75">
      <c r="A102" s="3">
        <f>SUBTOTAL(3,E$12:E102)</f>
        <v>89</v>
      </c>
      <c r="B102" s="7" t="s">
        <v>342</v>
      </c>
      <c r="C102" s="3" t="s">
        <v>34</v>
      </c>
      <c r="D102" s="27" t="s">
        <v>245</v>
      </c>
      <c r="E102" s="27" t="s">
        <v>100</v>
      </c>
      <c r="F102" s="7" t="s">
        <v>343</v>
      </c>
      <c r="G102" s="27" t="s">
        <v>154</v>
      </c>
      <c r="H102" s="21">
        <v>250000</v>
      </c>
      <c r="I102" s="21">
        <f t="shared" si="11"/>
        <v>250000</v>
      </c>
      <c r="J102" s="22">
        <v>150000</v>
      </c>
      <c r="K102" s="22">
        <v>40000</v>
      </c>
      <c r="L102" s="22">
        <v>30000</v>
      </c>
      <c r="M102" s="22">
        <v>50000</v>
      </c>
      <c r="N102" s="16">
        <f t="shared" si="12"/>
        <v>50000</v>
      </c>
      <c r="O102" s="36" t="s">
        <v>344</v>
      </c>
    </row>
    <row r="103" spans="1:15" ht="327.75">
      <c r="A103" s="3">
        <f>SUBTOTAL(3,E$12:E103)</f>
        <v>90</v>
      </c>
      <c r="B103" s="9" t="s">
        <v>345</v>
      </c>
      <c r="C103" s="10"/>
      <c r="D103" s="38" t="s">
        <v>245</v>
      </c>
      <c r="E103" s="10" t="s">
        <v>100</v>
      </c>
      <c r="F103" s="9" t="s">
        <v>346</v>
      </c>
      <c r="G103" s="27" t="s">
        <v>43</v>
      </c>
      <c r="H103" s="21">
        <v>25000</v>
      </c>
      <c r="I103" s="44">
        <f t="shared" si="11"/>
        <v>25000</v>
      </c>
      <c r="J103" s="44"/>
      <c r="K103" s="44"/>
      <c r="L103" s="20"/>
      <c r="M103" s="20">
        <v>5000</v>
      </c>
      <c r="N103" s="51">
        <f t="shared" si="12"/>
        <v>5000</v>
      </c>
      <c r="O103" s="9" t="s">
        <v>347</v>
      </c>
    </row>
    <row r="104" spans="1:15" ht="28.5">
      <c r="A104" s="1" t="s">
        <v>348</v>
      </c>
      <c r="B104" s="2" t="str">
        <f>"社会事业("&amp;FIXED(C104,0)&amp;"个)"</f>
        <v>社会事业(0个)</v>
      </c>
      <c r="C104" s="1">
        <f>AH104</f>
        <v>0</v>
      </c>
      <c r="D104" s="27"/>
      <c r="E104" s="1"/>
      <c r="F104" s="2"/>
      <c r="G104" s="1"/>
      <c r="H104" s="19">
        <f aca="true" t="shared" si="13" ref="H104:N104">SUM(H105:H121)</f>
        <v>1249452.84</v>
      </c>
      <c r="I104" s="19">
        <f t="shared" si="13"/>
        <v>1224452.84</v>
      </c>
      <c r="J104" s="19">
        <f t="shared" si="13"/>
        <v>83550</v>
      </c>
      <c r="K104" s="19">
        <f t="shared" si="13"/>
        <v>120800</v>
      </c>
      <c r="L104" s="19">
        <f t="shared" si="13"/>
        <v>65700</v>
      </c>
      <c r="M104" s="19">
        <f t="shared" si="13"/>
        <v>96647</v>
      </c>
      <c r="N104" s="19">
        <f t="shared" si="13"/>
        <v>88647</v>
      </c>
      <c r="O104" s="37"/>
    </row>
    <row r="105" spans="1:15" ht="409.5">
      <c r="A105" s="3">
        <f>SUBTOTAL(3,E$12:E105)</f>
        <v>91</v>
      </c>
      <c r="B105" s="6" t="s">
        <v>349</v>
      </c>
      <c r="C105" s="27" t="s">
        <v>118</v>
      </c>
      <c r="D105" s="3" t="s">
        <v>350</v>
      </c>
      <c r="E105" s="10" t="s">
        <v>351</v>
      </c>
      <c r="F105" s="16" t="s">
        <v>352</v>
      </c>
      <c r="G105" s="23" t="s">
        <v>112</v>
      </c>
      <c r="H105" s="20">
        <v>50000</v>
      </c>
      <c r="I105" s="31">
        <f>H105/2</f>
        <v>25000</v>
      </c>
      <c r="J105" s="20">
        <v>500</v>
      </c>
      <c r="K105" s="20">
        <v>1100</v>
      </c>
      <c r="L105" s="20" t="s">
        <v>353</v>
      </c>
      <c r="M105" s="20">
        <v>16000</v>
      </c>
      <c r="N105" s="7">
        <f>M105/2</f>
        <v>8000</v>
      </c>
      <c r="O105" s="54" t="s">
        <v>354</v>
      </c>
    </row>
    <row r="106" spans="1:15" ht="409.5">
      <c r="A106" s="3">
        <f>SUBTOTAL(3,E$12:E106)</f>
        <v>92</v>
      </c>
      <c r="B106" s="5" t="s">
        <v>355</v>
      </c>
      <c r="C106" s="3" t="s">
        <v>18</v>
      </c>
      <c r="D106" s="3" t="s">
        <v>350</v>
      </c>
      <c r="E106" s="27" t="s">
        <v>54</v>
      </c>
      <c r="F106" s="7" t="s">
        <v>356</v>
      </c>
      <c r="G106" s="3" t="s">
        <v>154</v>
      </c>
      <c r="H106" s="20">
        <v>24386.4</v>
      </c>
      <c r="I106" s="31">
        <f aca="true" t="shared" si="14" ref="I106:I121">H106</f>
        <v>24386.4</v>
      </c>
      <c r="J106" s="22"/>
      <c r="K106" s="20">
        <v>10000</v>
      </c>
      <c r="L106" s="20">
        <v>10000</v>
      </c>
      <c r="M106" s="20">
        <v>5000</v>
      </c>
      <c r="N106" s="16">
        <f aca="true" t="shared" si="15" ref="N106:N121">M106</f>
        <v>5000</v>
      </c>
      <c r="O106" s="7" t="s">
        <v>357</v>
      </c>
    </row>
    <row r="107" spans="1:15" ht="409.5">
      <c r="A107" s="3">
        <f>SUBTOTAL(3,E$12:E107)</f>
        <v>93</v>
      </c>
      <c r="B107" s="5" t="s">
        <v>358</v>
      </c>
      <c r="C107" s="27" t="s">
        <v>18</v>
      </c>
      <c r="D107" s="3" t="s">
        <v>350</v>
      </c>
      <c r="E107" s="27" t="s">
        <v>54</v>
      </c>
      <c r="F107" s="7" t="s">
        <v>359</v>
      </c>
      <c r="G107" s="3" t="s">
        <v>37</v>
      </c>
      <c r="H107" s="20">
        <v>62349.83</v>
      </c>
      <c r="I107" s="31">
        <f t="shared" si="14"/>
        <v>62349.83</v>
      </c>
      <c r="J107" s="22"/>
      <c r="K107" s="20">
        <v>9000</v>
      </c>
      <c r="L107" s="20">
        <v>30000</v>
      </c>
      <c r="M107" s="20">
        <v>25000</v>
      </c>
      <c r="N107" s="16">
        <f t="shared" si="15"/>
        <v>25000</v>
      </c>
      <c r="O107" s="7" t="s">
        <v>360</v>
      </c>
    </row>
    <row r="108" spans="1:15" ht="409.5">
      <c r="A108" s="3">
        <f>SUBTOTAL(3,E$12:E108)</f>
        <v>94</v>
      </c>
      <c r="B108" s="14" t="s">
        <v>361</v>
      </c>
      <c r="C108" s="3" t="s">
        <v>118</v>
      </c>
      <c r="D108" s="3" t="s">
        <v>350</v>
      </c>
      <c r="E108" s="10" t="s">
        <v>54</v>
      </c>
      <c r="F108" s="9" t="s">
        <v>362</v>
      </c>
      <c r="G108" s="23" t="s">
        <v>96</v>
      </c>
      <c r="H108" s="25">
        <v>37000</v>
      </c>
      <c r="I108" s="22">
        <f t="shared" si="14"/>
        <v>37000</v>
      </c>
      <c r="J108" s="22"/>
      <c r="K108" s="20"/>
      <c r="L108" s="25">
        <v>3000</v>
      </c>
      <c r="M108" s="25">
        <v>10000</v>
      </c>
      <c r="N108" s="51">
        <f t="shared" si="15"/>
        <v>10000</v>
      </c>
      <c r="O108" s="7" t="s">
        <v>363</v>
      </c>
    </row>
    <row r="109" spans="1:15" ht="409.5">
      <c r="A109" s="3">
        <f>SUBTOTAL(3,E$12:E109)</f>
        <v>95</v>
      </c>
      <c r="B109" s="14" t="s">
        <v>364</v>
      </c>
      <c r="C109" s="3" t="s">
        <v>34</v>
      </c>
      <c r="D109" s="3" t="s">
        <v>350</v>
      </c>
      <c r="E109" s="10" t="s">
        <v>54</v>
      </c>
      <c r="F109" s="9" t="s">
        <v>365</v>
      </c>
      <c r="G109" s="23" t="s">
        <v>102</v>
      </c>
      <c r="H109" s="25">
        <v>446217</v>
      </c>
      <c r="I109" s="22">
        <f t="shared" si="14"/>
        <v>446217</v>
      </c>
      <c r="J109" s="22"/>
      <c r="K109" s="20"/>
      <c r="L109" s="25"/>
      <c r="M109" s="25">
        <v>5000</v>
      </c>
      <c r="N109" s="16">
        <f t="shared" si="15"/>
        <v>5000</v>
      </c>
      <c r="O109" s="9" t="s">
        <v>366</v>
      </c>
    </row>
    <row r="110" spans="1:15" ht="409.5">
      <c r="A110" s="3">
        <f>SUBTOTAL(3,E$12:E110)</f>
        <v>96</v>
      </c>
      <c r="B110" s="14" t="s">
        <v>367</v>
      </c>
      <c r="C110" s="3" t="s">
        <v>34</v>
      </c>
      <c r="D110" s="3" t="s">
        <v>350</v>
      </c>
      <c r="E110" s="10" t="s">
        <v>54</v>
      </c>
      <c r="F110" s="9" t="s">
        <v>368</v>
      </c>
      <c r="G110" s="23" t="s">
        <v>102</v>
      </c>
      <c r="H110" s="25">
        <v>222754</v>
      </c>
      <c r="I110" s="22">
        <f t="shared" si="14"/>
        <v>222754</v>
      </c>
      <c r="J110" s="22"/>
      <c r="K110" s="20"/>
      <c r="L110" s="25"/>
      <c r="M110" s="25">
        <v>5000</v>
      </c>
      <c r="N110" s="16">
        <f t="shared" si="15"/>
        <v>5000</v>
      </c>
      <c r="O110" s="9" t="s">
        <v>366</v>
      </c>
    </row>
    <row r="111" spans="1:15" ht="370.5">
      <c r="A111" s="3">
        <f>SUBTOTAL(3,E$12:E111)</f>
        <v>97</v>
      </c>
      <c r="B111" s="7" t="s">
        <v>369</v>
      </c>
      <c r="C111" s="3" t="s">
        <v>34</v>
      </c>
      <c r="D111" s="3" t="s">
        <v>350</v>
      </c>
      <c r="E111" s="49" t="s">
        <v>54</v>
      </c>
      <c r="F111" s="7" t="s">
        <v>370</v>
      </c>
      <c r="G111" s="3" t="s">
        <v>37</v>
      </c>
      <c r="H111" s="24">
        <v>2672</v>
      </c>
      <c r="I111" s="22">
        <f t="shared" si="14"/>
        <v>2672</v>
      </c>
      <c r="J111" s="22"/>
      <c r="K111" s="21"/>
      <c r="L111" s="24">
        <v>2000</v>
      </c>
      <c r="M111" s="22">
        <v>2000</v>
      </c>
      <c r="N111" s="7">
        <f t="shared" si="15"/>
        <v>2000</v>
      </c>
      <c r="O111" s="7" t="s">
        <v>371</v>
      </c>
    </row>
    <row r="112" spans="1:15" ht="409.5">
      <c r="A112" s="3">
        <f>SUBTOTAL(3,E$12:E112)</f>
        <v>98</v>
      </c>
      <c r="B112" s="7" t="s">
        <v>372</v>
      </c>
      <c r="C112" s="3" t="s">
        <v>40</v>
      </c>
      <c r="D112" s="3" t="s">
        <v>350</v>
      </c>
      <c r="E112" s="27" t="s">
        <v>54</v>
      </c>
      <c r="F112" s="7" t="s">
        <v>373</v>
      </c>
      <c r="G112" s="3" t="s">
        <v>89</v>
      </c>
      <c r="H112" s="25">
        <v>13447</v>
      </c>
      <c r="I112" s="44">
        <f t="shared" si="14"/>
        <v>13447</v>
      </c>
      <c r="J112" s="44"/>
      <c r="K112" s="44">
        <v>0</v>
      </c>
      <c r="L112" s="44">
        <v>300</v>
      </c>
      <c r="M112" s="44">
        <v>2000</v>
      </c>
      <c r="N112" s="54">
        <f t="shared" si="15"/>
        <v>2000</v>
      </c>
      <c r="O112" s="9" t="s">
        <v>374</v>
      </c>
    </row>
    <row r="113" spans="1:15" ht="409.5">
      <c r="A113" s="3">
        <f>SUBTOTAL(3,E$12:E113)</f>
        <v>99</v>
      </c>
      <c r="B113" s="7" t="s">
        <v>375</v>
      </c>
      <c r="C113" s="3" t="s">
        <v>34</v>
      </c>
      <c r="D113" s="3" t="s">
        <v>350</v>
      </c>
      <c r="E113" s="3" t="s">
        <v>72</v>
      </c>
      <c r="F113" s="7" t="s">
        <v>376</v>
      </c>
      <c r="G113" s="3" t="s">
        <v>251</v>
      </c>
      <c r="H113" s="20">
        <v>300000</v>
      </c>
      <c r="I113" s="20">
        <f t="shared" si="14"/>
        <v>300000</v>
      </c>
      <c r="J113" s="20">
        <v>78000</v>
      </c>
      <c r="K113" s="20">
        <v>95000</v>
      </c>
      <c r="L113" s="20">
        <v>3900</v>
      </c>
      <c r="M113" s="20">
        <v>5000</v>
      </c>
      <c r="N113" s="36">
        <f t="shared" si="15"/>
        <v>5000</v>
      </c>
      <c r="O113" s="7" t="s">
        <v>377</v>
      </c>
    </row>
    <row r="114" spans="1:15" ht="256.5">
      <c r="A114" s="3">
        <f>SUBTOTAL(3,E$12:E114)</f>
        <v>100</v>
      </c>
      <c r="B114" s="7" t="s">
        <v>378</v>
      </c>
      <c r="C114" s="3" t="s">
        <v>99</v>
      </c>
      <c r="D114" s="3" t="s">
        <v>350</v>
      </c>
      <c r="E114" s="49" t="s">
        <v>72</v>
      </c>
      <c r="F114" s="7" t="s">
        <v>379</v>
      </c>
      <c r="G114" s="3" t="s">
        <v>59</v>
      </c>
      <c r="H114" s="24">
        <v>1500</v>
      </c>
      <c r="I114" s="22">
        <f t="shared" si="14"/>
        <v>1500</v>
      </c>
      <c r="J114" s="44"/>
      <c r="K114" s="21">
        <v>0</v>
      </c>
      <c r="L114" s="21">
        <v>0</v>
      </c>
      <c r="M114" s="22">
        <v>1500</v>
      </c>
      <c r="N114" s="51">
        <f t="shared" si="15"/>
        <v>1500</v>
      </c>
      <c r="O114" s="7" t="s">
        <v>380</v>
      </c>
    </row>
    <row r="115" spans="1:15" ht="185.25">
      <c r="A115" s="3">
        <f>SUBTOTAL(3,E$12:E115)</f>
        <v>101</v>
      </c>
      <c r="B115" s="5" t="s">
        <v>381</v>
      </c>
      <c r="C115" s="3" t="s">
        <v>18</v>
      </c>
      <c r="D115" s="3" t="s">
        <v>350</v>
      </c>
      <c r="E115" s="27" t="s">
        <v>87</v>
      </c>
      <c r="F115" s="7" t="s">
        <v>382</v>
      </c>
      <c r="G115" s="3" t="s">
        <v>37</v>
      </c>
      <c r="H115" s="22">
        <v>26217</v>
      </c>
      <c r="I115" s="22">
        <f t="shared" si="14"/>
        <v>26217</v>
      </c>
      <c r="J115" s="22">
        <v>5000</v>
      </c>
      <c r="K115" s="22">
        <v>5000</v>
      </c>
      <c r="L115" s="22">
        <v>13000</v>
      </c>
      <c r="M115" s="22">
        <v>3000</v>
      </c>
      <c r="N115" s="55">
        <f t="shared" si="15"/>
        <v>3000</v>
      </c>
      <c r="O115" s="17" t="s">
        <v>383</v>
      </c>
    </row>
    <row r="116" spans="1:15" ht="342">
      <c r="A116" s="3">
        <f>SUBTOTAL(3,E$12:E116)</f>
        <v>102</v>
      </c>
      <c r="B116" s="6" t="s">
        <v>384</v>
      </c>
      <c r="C116" s="3" t="s">
        <v>34</v>
      </c>
      <c r="D116" s="3" t="s">
        <v>350</v>
      </c>
      <c r="E116" s="3" t="s">
        <v>87</v>
      </c>
      <c r="F116" s="7" t="s">
        <v>385</v>
      </c>
      <c r="G116" s="27" t="s">
        <v>278</v>
      </c>
      <c r="H116" s="22">
        <v>25463</v>
      </c>
      <c r="I116" s="31">
        <f t="shared" si="14"/>
        <v>25463</v>
      </c>
      <c r="J116" s="31">
        <v>0</v>
      </c>
      <c r="K116" s="31">
        <v>200</v>
      </c>
      <c r="L116" s="31">
        <v>1500</v>
      </c>
      <c r="M116" s="20">
        <v>3000</v>
      </c>
      <c r="N116" s="36">
        <f t="shared" si="15"/>
        <v>3000</v>
      </c>
      <c r="O116" s="7" t="s">
        <v>386</v>
      </c>
    </row>
    <row r="117" spans="1:15" ht="409.5">
      <c r="A117" s="3">
        <f>SUBTOTAL(3,E$12:E117)</f>
        <v>103</v>
      </c>
      <c r="B117" s="7" t="s">
        <v>387</v>
      </c>
      <c r="C117" s="3" t="s">
        <v>99</v>
      </c>
      <c r="D117" s="3" t="s">
        <v>350</v>
      </c>
      <c r="E117" s="3" t="s">
        <v>72</v>
      </c>
      <c r="F117" s="7" t="s">
        <v>388</v>
      </c>
      <c r="G117" s="3" t="s">
        <v>112</v>
      </c>
      <c r="H117" s="44">
        <v>8000</v>
      </c>
      <c r="I117" s="22">
        <f t="shared" si="14"/>
        <v>8000</v>
      </c>
      <c r="J117" s="44">
        <v>0</v>
      </c>
      <c r="K117" s="44">
        <v>0</v>
      </c>
      <c r="L117" s="44"/>
      <c r="M117" s="44">
        <v>300</v>
      </c>
      <c r="N117" s="51">
        <f t="shared" si="15"/>
        <v>300</v>
      </c>
      <c r="O117" s="7" t="s">
        <v>389</v>
      </c>
    </row>
    <row r="118" spans="1:15" ht="356.25">
      <c r="A118" s="3">
        <f>SUBTOTAL(3,E$12:E118)</f>
        <v>104</v>
      </c>
      <c r="B118" s="7" t="s">
        <v>390</v>
      </c>
      <c r="C118" s="3" t="s">
        <v>34</v>
      </c>
      <c r="D118" s="3" t="s">
        <v>350</v>
      </c>
      <c r="E118" s="27" t="s">
        <v>87</v>
      </c>
      <c r="F118" s="7" t="s">
        <v>391</v>
      </c>
      <c r="G118" s="3" t="s">
        <v>22</v>
      </c>
      <c r="H118" s="22">
        <v>4500</v>
      </c>
      <c r="I118" s="31">
        <f t="shared" si="14"/>
        <v>4500</v>
      </c>
      <c r="J118" s="22">
        <v>50</v>
      </c>
      <c r="K118" s="22">
        <v>500</v>
      </c>
      <c r="L118" s="22">
        <v>1000</v>
      </c>
      <c r="M118" s="22">
        <v>2500</v>
      </c>
      <c r="N118" s="16">
        <f t="shared" si="15"/>
        <v>2500</v>
      </c>
      <c r="O118" s="7" t="s">
        <v>392</v>
      </c>
    </row>
    <row r="119" spans="1:15" ht="171">
      <c r="A119" s="3">
        <f>SUBTOTAL(3,E$12:E119)</f>
        <v>105</v>
      </c>
      <c r="B119" s="7" t="s">
        <v>393</v>
      </c>
      <c r="C119" s="3"/>
      <c r="D119" s="3" t="s">
        <v>350</v>
      </c>
      <c r="E119" s="27" t="s">
        <v>87</v>
      </c>
      <c r="F119" s="7" t="s">
        <v>394</v>
      </c>
      <c r="G119" s="3" t="s">
        <v>43</v>
      </c>
      <c r="H119" s="24">
        <v>1200</v>
      </c>
      <c r="I119" s="22">
        <f t="shared" si="14"/>
        <v>1200</v>
      </c>
      <c r="J119" s="44"/>
      <c r="K119" s="21"/>
      <c r="L119" s="21"/>
      <c r="M119" s="22">
        <v>600</v>
      </c>
      <c r="N119" s="53">
        <f t="shared" si="15"/>
        <v>600</v>
      </c>
      <c r="O119" s="9" t="s">
        <v>395</v>
      </c>
    </row>
    <row r="120" spans="1:15" ht="409.5">
      <c r="A120" s="3">
        <f>SUBTOTAL(3,E$12:E120)</f>
        <v>106</v>
      </c>
      <c r="B120" s="8" t="s">
        <v>396</v>
      </c>
      <c r="C120" s="3" t="s">
        <v>40</v>
      </c>
      <c r="D120" s="3" t="s">
        <v>350</v>
      </c>
      <c r="E120" s="23" t="s">
        <v>87</v>
      </c>
      <c r="F120" s="7" t="s">
        <v>397</v>
      </c>
      <c r="G120" s="3" t="s">
        <v>37</v>
      </c>
      <c r="H120" s="21">
        <v>3746.61</v>
      </c>
      <c r="I120" s="22">
        <f t="shared" si="14"/>
        <v>3746.61</v>
      </c>
      <c r="J120" s="22"/>
      <c r="K120" s="21">
        <v>0</v>
      </c>
      <c r="L120" s="21">
        <v>1000</v>
      </c>
      <c r="M120" s="22">
        <v>3747</v>
      </c>
      <c r="N120" s="7">
        <f t="shared" si="15"/>
        <v>3747</v>
      </c>
      <c r="O120" s="7" t="s">
        <v>398</v>
      </c>
    </row>
    <row r="121" spans="1:15" ht="327.75">
      <c r="A121" s="3">
        <f>SUBTOTAL(3,E$12:E121)</f>
        <v>107</v>
      </c>
      <c r="B121" s="9" t="s">
        <v>399</v>
      </c>
      <c r="C121" s="10"/>
      <c r="D121" s="3" t="s">
        <v>350</v>
      </c>
      <c r="E121" s="10" t="s">
        <v>87</v>
      </c>
      <c r="F121" s="9" t="s">
        <v>400</v>
      </c>
      <c r="G121" s="23" t="s">
        <v>401</v>
      </c>
      <c r="H121" s="20">
        <v>20000</v>
      </c>
      <c r="I121" s="22">
        <f t="shared" si="14"/>
        <v>20000</v>
      </c>
      <c r="J121" s="22"/>
      <c r="K121" s="20"/>
      <c r="L121" s="20"/>
      <c r="M121" s="20">
        <v>7000</v>
      </c>
      <c r="N121" s="51">
        <f t="shared" si="15"/>
        <v>7000</v>
      </c>
      <c r="O121" s="9" t="s">
        <v>402</v>
      </c>
    </row>
    <row r="122" spans="1:15" ht="28.5">
      <c r="A122" s="3" t="s">
        <v>403</v>
      </c>
      <c r="B122" s="2" t="str">
        <f>"农林水利("&amp;FIXED(C122,0)&amp;"个)"</f>
        <v>农林水利(0个)</v>
      </c>
      <c r="C122" s="1">
        <f>AH122</f>
        <v>0</v>
      </c>
      <c r="D122" s="3"/>
      <c r="E122" s="1"/>
      <c r="F122" s="2"/>
      <c r="G122" s="1"/>
      <c r="H122" s="19">
        <f aca="true" t="shared" si="16" ref="H122:N122">SUM(H123:H137)</f>
        <v>402648.51</v>
      </c>
      <c r="I122" s="19">
        <f t="shared" si="16"/>
        <v>326610.1275</v>
      </c>
      <c r="J122" s="19">
        <f t="shared" si="16"/>
        <v>300</v>
      </c>
      <c r="K122" s="19">
        <f t="shared" si="16"/>
        <v>300</v>
      </c>
      <c r="L122" s="19">
        <f t="shared" si="16"/>
        <v>1030</v>
      </c>
      <c r="M122" s="19">
        <f t="shared" si="16"/>
        <v>52336.770000000004</v>
      </c>
      <c r="N122" s="19">
        <f t="shared" si="16"/>
        <v>42069.0475</v>
      </c>
      <c r="O122" s="37"/>
    </row>
    <row r="123" spans="1:15" ht="213.75">
      <c r="A123" s="3">
        <f>SUBTOTAL(3,E$12:E123)</f>
        <v>108</v>
      </c>
      <c r="B123" s="8" t="s">
        <v>404</v>
      </c>
      <c r="C123" s="3" t="s">
        <v>34</v>
      </c>
      <c r="D123" s="27" t="s">
        <v>405</v>
      </c>
      <c r="E123" s="10" t="s">
        <v>46</v>
      </c>
      <c r="F123" s="7" t="s">
        <v>406</v>
      </c>
      <c r="G123" s="3" t="s">
        <v>112</v>
      </c>
      <c r="H123" s="32">
        <v>34900</v>
      </c>
      <c r="I123" s="24">
        <f>H123/4</f>
        <v>8725</v>
      </c>
      <c r="J123" s="24">
        <v>100</v>
      </c>
      <c r="K123" s="24">
        <v>0</v>
      </c>
      <c r="L123" s="24"/>
      <c r="M123" s="25">
        <v>2000</v>
      </c>
      <c r="N123" s="56">
        <f>M123/4</f>
        <v>500</v>
      </c>
      <c r="O123" s="9" t="s">
        <v>407</v>
      </c>
    </row>
    <row r="124" spans="1:15" ht="409.5">
      <c r="A124" s="3">
        <f>SUBTOTAL(3,E$12:E124)</f>
        <v>109</v>
      </c>
      <c r="B124" s="14" t="s">
        <v>408</v>
      </c>
      <c r="C124" s="10"/>
      <c r="D124" s="38" t="s">
        <v>405</v>
      </c>
      <c r="E124" s="10" t="s">
        <v>87</v>
      </c>
      <c r="F124" s="9" t="s">
        <v>409</v>
      </c>
      <c r="G124" s="27" t="s">
        <v>410</v>
      </c>
      <c r="H124" s="21">
        <v>200000</v>
      </c>
      <c r="I124" s="44">
        <f aca="true" t="shared" si="17" ref="I124:I131">H124</f>
        <v>200000</v>
      </c>
      <c r="J124" s="44"/>
      <c r="K124" s="44"/>
      <c r="L124" s="20">
        <v>0</v>
      </c>
      <c r="M124" s="25">
        <v>25000</v>
      </c>
      <c r="N124" s="51">
        <f aca="true" t="shared" si="18" ref="N124:N131">M124</f>
        <v>25000</v>
      </c>
      <c r="O124" s="9" t="s">
        <v>411</v>
      </c>
    </row>
    <row r="125" spans="1:15" ht="228">
      <c r="A125" s="3">
        <f>SUBTOTAL(3,E$12:E125)</f>
        <v>110</v>
      </c>
      <c r="B125" s="15" t="s">
        <v>412</v>
      </c>
      <c r="C125" s="3" t="s">
        <v>86</v>
      </c>
      <c r="D125" s="27" t="s">
        <v>405</v>
      </c>
      <c r="E125" s="23" t="s">
        <v>87</v>
      </c>
      <c r="F125" s="9" t="s">
        <v>413</v>
      </c>
      <c r="G125" s="23" t="s">
        <v>43</v>
      </c>
      <c r="H125" s="21">
        <v>30480</v>
      </c>
      <c r="I125" s="21">
        <f t="shared" si="17"/>
        <v>30480</v>
      </c>
      <c r="J125" s="20"/>
      <c r="K125" s="20">
        <v>0</v>
      </c>
      <c r="L125" s="20">
        <v>150</v>
      </c>
      <c r="M125" s="20">
        <v>7200</v>
      </c>
      <c r="N125" s="35">
        <f t="shared" si="18"/>
        <v>7200</v>
      </c>
      <c r="O125" s="9" t="s">
        <v>414</v>
      </c>
    </row>
    <row r="126" spans="1:15" ht="285">
      <c r="A126" s="3">
        <f>SUBTOTAL(3,E$12:E126)</f>
        <v>111</v>
      </c>
      <c r="B126" s="6" t="s">
        <v>415</v>
      </c>
      <c r="C126" s="12"/>
      <c r="D126" s="27" t="s">
        <v>405</v>
      </c>
      <c r="E126" s="50" t="s">
        <v>416</v>
      </c>
      <c r="F126" s="7" t="s">
        <v>417</v>
      </c>
      <c r="G126" s="3" t="s">
        <v>43</v>
      </c>
      <c r="H126" s="20">
        <v>15300</v>
      </c>
      <c r="I126" s="21">
        <f>H126/2</f>
        <v>7650</v>
      </c>
      <c r="J126" s="20"/>
      <c r="K126" s="20"/>
      <c r="L126" s="20"/>
      <c r="M126" s="20">
        <v>3000</v>
      </c>
      <c r="N126" s="35">
        <f>M126/2</f>
        <v>1500</v>
      </c>
      <c r="O126" s="7" t="s">
        <v>418</v>
      </c>
    </row>
    <row r="127" spans="1:15" ht="409.5">
      <c r="A127" s="3">
        <f>SUBTOTAL(3,E$12:E127)</f>
        <v>112</v>
      </c>
      <c r="B127" s="9" t="s">
        <v>419</v>
      </c>
      <c r="C127" s="10"/>
      <c r="D127" s="27" t="s">
        <v>405</v>
      </c>
      <c r="E127" s="10" t="s">
        <v>41</v>
      </c>
      <c r="F127" s="9" t="s">
        <v>420</v>
      </c>
      <c r="G127" s="23" t="s">
        <v>43</v>
      </c>
      <c r="H127" s="20">
        <v>19710</v>
      </c>
      <c r="I127" s="21">
        <f>H127/3</f>
        <v>6570</v>
      </c>
      <c r="J127" s="20"/>
      <c r="K127" s="20"/>
      <c r="L127" s="21"/>
      <c r="M127" s="20">
        <v>3658.26</v>
      </c>
      <c r="N127" s="57">
        <f>M127/3</f>
        <v>1219.42</v>
      </c>
      <c r="O127" s="7" t="s">
        <v>421</v>
      </c>
    </row>
    <row r="128" spans="1:15" ht="228">
      <c r="A128" s="3">
        <f>SUBTOTAL(3,E$12:E128)</f>
        <v>113</v>
      </c>
      <c r="B128" s="9" t="s">
        <v>422</v>
      </c>
      <c r="C128" s="11"/>
      <c r="D128" s="27" t="s">
        <v>405</v>
      </c>
      <c r="E128" s="10" t="s">
        <v>351</v>
      </c>
      <c r="F128" s="9" t="s">
        <v>423</v>
      </c>
      <c r="G128" s="23">
        <v>2024</v>
      </c>
      <c r="H128" s="20">
        <v>1500</v>
      </c>
      <c r="I128" s="21">
        <f>H128/2</f>
        <v>750</v>
      </c>
      <c r="J128" s="20"/>
      <c r="K128" s="20"/>
      <c r="L128" s="20">
        <v>200</v>
      </c>
      <c r="M128" s="20">
        <v>1500</v>
      </c>
      <c r="N128" s="35">
        <f>M128/2</f>
        <v>750</v>
      </c>
      <c r="O128" s="7" t="s">
        <v>424</v>
      </c>
    </row>
    <row r="129" spans="1:15" ht="185.25">
      <c r="A129" s="3">
        <f>SUBTOTAL(3,E$12:E129)</f>
        <v>114</v>
      </c>
      <c r="B129" s="7" t="s">
        <v>425</v>
      </c>
      <c r="C129" s="10"/>
      <c r="D129" s="27" t="s">
        <v>405</v>
      </c>
      <c r="E129" s="10" t="s">
        <v>72</v>
      </c>
      <c r="F129" s="7" t="s">
        <v>426</v>
      </c>
      <c r="G129" s="23">
        <v>2024</v>
      </c>
      <c r="H129" s="20">
        <v>800</v>
      </c>
      <c r="I129" s="21">
        <f t="shared" si="17"/>
        <v>800</v>
      </c>
      <c r="J129" s="20"/>
      <c r="K129" s="20"/>
      <c r="L129" s="21"/>
      <c r="M129" s="20">
        <v>800</v>
      </c>
      <c r="N129" s="35">
        <f t="shared" si="18"/>
        <v>800</v>
      </c>
      <c r="O129" s="7" t="s">
        <v>427</v>
      </c>
    </row>
    <row r="130" spans="1:15" ht="142.5">
      <c r="A130" s="3">
        <f>SUBTOTAL(3,E$12:E130)</f>
        <v>115</v>
      </c>
      <c r="B130" s="7" t="s">
        <v>428</v>
      </c>
      <c r="C130" s="10"/>
      <c r="D130" s="27" t="s">
        <v>405</v>
      </c>
      <c r="E130" s="10" t="s">
        <v>72</v>
      </c>
      <c r="F130" s="7" t="s">
        <v>429</v>
      </c>
      <c r="G130" s="23">
        <v>2024</v>
      </c>
      <c r="H130" s="20">
        <v>390</v>
      </c>
      <c r="I130" s="21">
        <f t="shared" si="17"/>
        <v>390</v>
      </c>
      <c r="J130" s="20"/>
      <c r="K130" s="20"/>
      <c r="L130" s="21"/>
      <c r="M130" s="20">
        <v>390</v>
      </c>
      <c r="N130" s="35">
        <f t="shared" si="18"/>
        <v>390</v>
      </c>
      <c r="O130" s="7" t="s">
        <v>430</v>
      </c>
    </row>
    <row r="131" spans="1:15" ht="242.25">
      <c r="A131" s="3">
        <f>SUBTOTAL(3,E$12:E131)</f>
        <v>116</v>
      </c>
      <c r="B131" s="9" t="s">
        <v>431</v>
      </c>
      <c r="C131" s="10"/>
      <c r="D131" s="27" t="s">
        <v>405</v>
      </c>
      <c r="E131" s="10" t="s">
        <v>87</v>
      </c>
      <c r="F131" s="8" t="s">
        <v>432</v>
      </c>
      <c r="G131" s="23">
        <v>2024</v>
      </c>
      <c r="H131" s="20">
        <v>600</v>
      </c>
      <c r="I131" s="21">
        <f t="shared" si="17"/>
        <v>600</v>
      </c>
      <c r="J131" s="20"/>
      <c r="K131" s="20"/>
      <c r="L131" s="21"/>
      <c r="M131" s="20">
        <v>600</v>
      </c>
      <c r="N131" s="35">
        <f t="shared" si="18"/>
        <v>600</v>
      </c>
      <c r="O131" s="16" t="s">
        <v>433</v>
      </c>
    </row>
    <row r="132" spans="1:15" ht="299.25">
      <c r="A132" s="3">
        <f>SUBTOTAL(3,E$12:E132)</f>
        <v>117</v>
      </c>
      <c r="B132" s="8" t="s">
        <v>434</v>
      </c>
      <c r="C132" s="3" t="s">
        <v>86</v>
      </c>
      <c r="D132" s="27" t="s">
        <v>405</v>
      </c>
      <c r="E132" s="3" t="s">
        <v>46</v>
      </c>
      <c r="F132" s="8" t="s">
        <v>435</v>
      </c>
      <c r="G132" s="3" t="s">
        <v>89</v>
      </c>
      <c r="H132" s="22">
        <v>35326</v>
      </c>
      <c r="I132" s="21">
        <f>H132/4</f>
        <v>8831.5</v>
      </c>
      <c r="J132" s="22"/>
      <c r="K132" s="24">
        <v>0</v>
      </c>
      <c r="L132" s="24">
        <v>80</v>
      </c>
      <c r="M132" s="24">
        <v>3000</v>
      </c>
      <c r="N132" s="57">
        <f>M132/4</f>
        <v>750</v>
      </c>
      <c r="O132" s="16" t="s">
        <v>436</v>
      </c>
    </row>
    <row r="133" spans="1:15" ht="102">
      <c r="A133" s="3">
        <f>SUBTOTAL(3,E$12:E133)</f>
        <v>118</v>
      </c>
      <c r="B133" s="8" t="s">
        <v>437</v>
      </c>
      <c r="C133" s="10"/>
      <c r="D133" s="27" t="s">
        <v>405</v>
      </c>
      <c r="E133" s="3" t="s">
        <v>46</v>
      </c>
      <c r="F133" s="60" t="s">
        <v>438</v>
      </c>
      <c r="G133" s="61">
        <v>2024</v>
      </c>
      <c r="H133" s="62">
        <v>2438.51</v>
      </c>
      <c r="I133" s="31">
        <f>H133/4</f>
        <v>609.6275</v>
      </c>
      <c r="J133" s="31"/>
      <c r="K133" s="31"/>
      <c r="L133" s="20"/>
      <c r="M133" s="62">
        <v>2438.51</v>
      </c>
      <c r="N133" s="7">
        <f>M133/4</f>
        <v>609.6275</v>
      </c>
      <c r="O133" s="16" t="s">
        <v>439</v>
      </c>
    </row>
    <row r="134" spans="1:15" ht="270.75">
      <c r="A134" s="3">
        <f>SUBTOTAL(3,E$12:E134)</f>
        <v>119</v>
      </c>
      <c r="B134" s="9" t="s">
        <v>440</v>
      </c>
      <c r="C134" s="58"/>
      <c r="D134" s="27" t="s">
        <v>405</v>
      </c>
      <c r="E134" s="10" t="s">
        <v>100</v>
      </c>
      <c r="F134" s="8" t="s">
        <v>441</v>
      </c>
      <c r="G134" s="10" t="s">
        <v>43</v>
      </c>
      <c r="H134" s="25">
        <v>1838</v>
      </c>
      <c r="I134" s="68">
        <f aca="true" t="shared" si="19" ref="I134:I137">H134</f>
        <v>1838</v>
      </c>
      <c r="J134" s="68"/>
      <c r="K134" s="68"/>
      <c r="L134" s="68"/>
      <c r="M134" s="69">
        <v>1100</v>
      </c>
      <c r="N134" s="35">
        <f aca="true" t="shared" si="20" ref="N134:N137">M134</f>
        <v>1100</v>
      </c>
      <c r="O134" s="16" t="s">
        <v>442</v>
      </c>
    </row>
    <row r="135" spans="1:15" ht="409.5">
      <c r="A135" s="3">
        <f>SUBTOTAL(3,E$12:E135)</f>
        <v>120</v>
      </c>
      <c r="B135" s="8" t="s">
        <v>443</v>
      </c>
      <c r="C135" s="3" t="s">
        <v>34</v>
      </c>
      <c r="D135" s="27" t="s">
        <v>405</v>
      </c>
      <c r="E135" s="23" t="s">
        <v>87</v>
      </c>
      <c r="F135" s="8" t="s">
        <v>444</v>
      </c>
      <c r="G135" s="23" t="s">
        <v>43</v>
      </c>
      <c r="H135" s="24">
        <v>2506</v>
      </c>
      <c r="I135" s="21">
        <f t="shared" si="19"/>
        <v>2506</v>
      </c>
      <c r="J135" s="20">
        <v>200</v>
      </c>
      <c r="K135" s="20">
        <v>0</v>
      </c>
      <c r="L135" s="20">
        <v>0</v>
      </c>
      <c r="M135" s="20">
        <v>500</v>
      </c>
      <c r="N135" s="35">
        <f t="shared" si="20"/>
        <v>500</v>
      </c>
      <c r="O135" s="16" t="s">
        <v>445</v>
      </c>
    </row>
    <row r="136" spans="1:15" ht="409.5">
      <c r="A136" s="3">
        <f>SUBTOTAL(3,E$12:E136)</f>
        <v>121</v>
      </c>
      <c r="B136" s="9" t="s">
        <v>446</v>
      </c>
      <c r="C136" s="10"/>
      <c r="D136" s="27" t="s">
        <v>405</v>
      </c>
      <c r="E136" s="10" t="s">
        <v>87</v>
      </c>
      <c r="F136" s="9" t="s">
        <v>447</v>
      </c>
      <c r="G136" s="23" t="s">
        <v>401</v>
      </c>
      <c r="H136" s="20">
        <v>55560</v>
      </c>
      <c r="I136" s="31">
        <f t="shared" si="19"/>
        <v>55560</v>
      </c>
      <c r="J136" s="31"/>
      <c r="K136" s="31"/>
      <c r="L136" s="20"/>
      <c r="M136" s="20">
        <v>1000</v>
      </c>
      <c r="N136" s="7">
        <f t="shared" si="20"/>
        <v>1000</v>
      </c>
      <c r="O136" s="7" t="s">
        <v>448</v>
      </c>
    </row>
    <row r="137" spans="1:15" ht="242.25">
      <c r="A137" s="3">
        <f>SUBTOTAL(3,E$12:E137)</f>
        <v>122</v>
      </c>
      <c r="B137" s="8" t="s">
        <v>449</v>
      </c>
      <c r="C137" s="3" t="s">
        <v>34</v>
      </c>
      <c r="D137" s="27" t="s">
        <v>405</v>
      </c>
      <c r="E137" s="3" t="s">
        <v>87</v>
      </c>
      <c r="F137" s="8" t="s">
        <v>450</v>
      </c>
      <c r="G137" s="3" t="s">
        <v>154</v>
      </c>
      <c r="H137" s="24">
        <v>1300</v>
      </c>
      <c r="I137" s="24">
        <f t="shared" si="19"/>
        <v>1300</v>
      </c>
      <c r="J137" s="24">
        <v>0</v>
      </c>
      <c r="K137" s="24">
        <v>300</v>
      </c>
      <c r="L137" s="25">
        <v>600</v>
      </c>
      <c r="M137" s="25">
        <v>150</v>
      </c>
      <c r="N137" s="56">
        <f t="shared" si="20"/>
        <v>150</v>
      </c>
      <c r="O137" s="7" t="s">
        <v>451</v>
      </c>
    </row>
    <row r="138" spans="1:15" ht="28.5">
      <c r="A138" s="3"/>
      <c r="B138" s="2" t="str">
        <f>"预备小计("&amp;FIXED(C138,0)&amp;"个)"</f>
        <v>预备小计(0个)</v>
      </c>
      <c r="C138" s="1">
        <f>C139+C169+C179+C191+C204</f>
        <v>0</v>
      </c>
      <c r="D138" s="3"/>
      <c r="E138" s="1"/>
      <c r="F138" s="2"/>
      <c r="G138" s="1"/>
      <c r="H138" s="63">
        <f aca="true" t="shared" si="21" ref="H138:N138">SUM(H139,H169,H179,H191,H204)</f>
        <v>2531750.22</v>
      </c>
      <c r="I138" s="63">
        <f t="shared" si="21"/>
        <v>2280324.22</v>
      </c>
      <c r="J138" s="63">
        <f t="shared" si="21"/>
        <v>2878</v>
      </c>
      <c r="K138" s="63">
        <f t="shared" si="21"/>
        <v>3131</v>
      </c>
      <c r="L138" s="63">
        <f t="shared" si="21"/>
        <v>4280</v>
      </c>
      <c r="M138" s="63">
        <f t="shared" si="21"/>
        <v>74357</v>
      </c>
      <c r="N138" s="63">
        <f t="shared" si="21"/>
        <v>38655</v>
      </c>
      <c r="O138" s="7"/>
    </row>
    <row r="139" spans="1:15" ht="28.5">
      <c r="A139" s="3" t="s">
        <v>16</v>
      </c>
      <c r="B139" s="2" t="str">
        <f>"城建环保("&amp;FIXED(C139,0)&amp;"个)"</f>
        <v>城建环保(0个)</v>
      </c>
      <c r="C139" s="1">
        <f>AH139</f>
        <v>0</v>
      </c>
      <c r="D139" s="3"/>
      <c r="E139" s="1"/>
      <c r="F139" s="2"/>
      <c r="G139" s="1"/>
      <c r="H139" s="19">
        <f aca="true" t="shared" si="22" ref="H139:M139">SUM(H140:H168)</f>
        <v>523154.53</v>
      </c>
      <c r="I139" s="19">
        <f t="shared" si="22"/>
        <v>426239.53</v>
      </c>
      <c r="J139" s="19">
        <f t="shared" si="22"/>
        <v>2150</v>
      </c>
      <c r="K139" s="19">
        <f t="shared" si="22"/>
        <v>2131</v>
      </c>
      <c r="L139" s="19">
        <f t="shared" si="22"/>
        <v>1310</v>
      </c>
      <c r="M139" s="19">
        <f t="shared" si="22"/>
        <v>35127</v>
      </c>
      <c r="N139" s="19">
        <f>SUM(N20:N20)</f>
        <v>600</v>
      </c>
      <c r="O139" s="37"/>
    </row>
    <row r="140" spans="1:15" ht="409.5">
      <c r="A140" s="3">
        <f>SUBTOTAL(3,E$12:E140)</f>
        <v>123</v>
      </c>
      <c r="B140" s="6" t="s">
        <v>452</v>
      </c>
      <c r="C140" s="3" t="s">
        <v>453</v>
      </c>
      <c r="D140" s="3" t="s">
        <v>19</v>
      </c>
      <c r="E140" s="10" t="s">
        <v>351</v>
      </c>
      <c r="F140" s="8" t="s">
        <v>454</v>
      </c>
      <c r="G140" s="23" t="s">
        <v>89</v>
      </c>
      <c r="H140" s="20">
        <v>179211</v>
      </c>
      <c r="I140" s="20">
        <f aca="true" t="shared" si="23" ref="I140:I142">H140/2</f>
        <v>89605.5</v>
      </c>
      <c r="J140" s="20">
        <v>1000</v>
      </c>
      <c r="K140" s="20">
        <v>23</v>
      </c>
      <c r="L140" s="20">
        <v>300</v>
      </c>
      <c r="M140" s="20">
        <v>21500</v>
      </c>
      <c r="N140" s="7">
        <f aca="true" t="shared" si="24" ref="N140:N142">M140/2</f>
        <v>10750</v>
      </c>
      <c r="O140" s="8" t="s">
        <v>455</v>
      </c>
    </row>
    <row r="141" spans="1:15" ht="142.5">
      <c r="A141" s="3">
        <f>SUBTOTAL(3,E$12:E141)</f>
        <v>124</v>
      </c>
      <c r="B141" s="7" t="s">
        <v>456</v>
      </c>
      <c r="C141" s="3" t="s">
        <v>99</v>
      </c>
      <c r="D141" s="3" t="s">
        <v>19</v>
      </c>
      <c r="E141" s="3" t="s">
        <v>35</v>
      </c>
      <c r="F141" s="7" t="s">
        <v>457</v>
      </c>
      <c r="G141" s="3" t="s">
        <v>43</v>
      </c>
      <c r="H141" s="21">
        <v>3000</v>
      </c>
      <c r="I141" s="31">
        <f t="shared" si="23"/>
        <v>1500</v>
      </c>
      <c r="J141" s="31">
        <v>50</v>
      </c>
      <c r="K141" s="31">
        <v>50</v>
      </c>
      <c r="L141" s="31">
        <v>50</v>
      </c>
      <c r="M141" s="31">
        <v>50</v>
      </c>
      <c r="N141" s="7">
        <f t="shared" si="24"/>
        <v>25</v>
      </c>
      <c r="O141" s="16" t="s">
        <v>458</v>
      </c>
    </row>
    <row r="142" spans="1:15" ht="409.5">
      <c r="A142" s="3">
        <f>SUBTOTAL(3,E$12:E142)</f>
        <v>125</v>
      </c>
      <c r="B142" s="7" t="s">
        <v>459</v>
      </c>
      <c r="C142" s="3" t="s">
        <v>34</v>
      </c>
      <c r="D142" s="3" t="s">
        <v>19</v>
      </c>
      <c r="E142" s="3" t="s">
        <v>460</v>
      </c>
      <c r="F142" s="8" t="s">
        <v>461</v>
      </c>
      <c r="G142" s="3" t="s">
        <v>96</v>
      </c>
      <c r="H142" s="21">
        <v>11619</v>
      </c>
      <c r="I142" s="31">
        <f t="shared" si="23"/>
        <v>5809.5</v>
      </c>
      <c r="J142" s="31">
        <v>150</v>
      </c>
      <c r="K142" s="31">
        <v>150</v>
      </c>
      <c r="L142" s="31">
        <v>350</v>
      </c>
      <c r="M142" s="31">
        <v>500</v>
      </c>
      <c r="N142" s="16">
        <f t="shared" si="24"/>
        <v>250</v>
      </c>
      <c r="O142" s="16" t="s">
        <v>462</v>
      </c>
    </row>
    <row r="143" spans="1:15" ht="213.75">
      <c r="A143" s="3">
        <f>SUBTOTAL(3,E$12:E143)</f>
        <v>126</v>
      </c>
      <c r="B143" s="7" t="s">
        <v>463</v>
      </c>
      <c r="C143" s="3"/>
      <c r="D143" s="3" t="s">
        <v>19</v>
      </c>
      <c r="E143" s="3" t="s">
        <v>464</v>
      </c>
      <c r="F143" s="26" t="s">
        <v>465</v>
      </c>
      <c r="G143" s="23" t="s">
        <v>278</v>
      </c>
      <c r="H143" s="21">
        <v>65050</v>
      </c>
      <c r="I143" s="20">
        <f aca="true" t="shared" si="25" ref="I143:I168">H143</f>
        <v>65050</v>
      </c>
      <c r="J143" s="20"/>
      <c r="K143" s="21"/>
      <c r="L143" s="21"/>
      <c r="M143" s="20">
        <v>4500</v>
      </c>
      <c r="N143" s="8">
        <f aca="true" t="shared" si="26" ref="N143:N168">M143</f>
        <v>4500</v>
      </c>
      <c r="O143" s="36" t="s">
        <v>466</v>
      </c>
    </row>
    <row r="144" spans="1:15" ht="270.75">
      <c r="A144" s="3">
        <f>SUBTOTAL(3,E$12:E144)</f>
        <v>127</v>
      </c>
      <c r="B144" s="7" t="s">
        <v>467</v>
      </c>
      <c r="C144" s="3"/>
      <c r="D144" s="3" t="s">
        <v>19</v>
      </c>
      <c r="E144" s="3" t="s">
        <v>54</v>
      </c>
      <c r="F144" s="7" t="s">
        <v>468</v>
      </c>
      <c r="G144" s="3" t="s">
        <v>469</v>
      </c>
      <c r="H144" s="22">
        <v>7803.7</v>
      </c>
      <c r="I144" s="22">
        <f t="shared" si="25"/>
        <v>7803.7</v>
      </c>
      <c r="J144" s="22"/>
      <c r="K144" s="22"/>
      <c r="L144" s="22">
        <v>0</v>
      </c>
      <c r="M144" s="29">
        <v>2000</v>
      </c>
      <c r="N144" s="7">
        <f t="shared" si="26"/>
        <v>2000</v>
      </c>
      <c r="O144" s="7" t="s">
        <v>470</v>
      </c>
    </row>
    <row r="145" spans="1:15" ht="270.75">
      <c r="A145" s="3">
        <f>SUBTOTAL(3,E$12:E145)</f>
        <v>128</v>
      </c>
      <c r="B145" s="7" t="s">
        <v>471</v>
      </c>
      <c r="C145" s="3"/>
      <c r="D145" s="3" t="s">
        <v>19</v>
      </c>
      <c r="E145" s="3" t="s">
        <v>54</v>
      </c>
      <c r="F145" s="7" t="s">
        <v>472</v>
      </c>
      <c r="G145" s="3" t="s">
        <v>469</v>
      </c>
      <c r="H145" s="22">
        <v>11254</v>
      </c>
      <c r="I145" s="22">
        <f t="shared" si="25"/>
        <v>11254</v>
      </c>
      <c r="J145" s="22"/>
      <c r="K145" s="22"/>
      <c r="L145" s="22">
        <v>0</v>
      </c>
      <c r="M145" s="29">
        <v>200</v>
      </c>
      <c r="N145" s="7">
        <f t="shared" si="26"/>
        <v>200</v>
      </c>
      <c r="O145" s="7" t="s">
        <v>473</v>
      </c>
    </row>
    <row r="146" spans="1:15" ht="270.75">
      <c r="A146" s="3">
        <f>SUBTOTAL(3,E$12:E146)</f>
        <v>129</v>
      </c>
      <c r="B146" s="7" t="s">
        <v>474</v>
      </c>
      <c r="C146" s="3"/>
      <c r="D146" s="3" t="s">
        <v>19</v>
      </c>
      <c r="E146" s="3" t="s">
        <v>54</v>
      </c>
      <c r="F146" s="7" t="s">
        <v>475</v>
      </c>
      <c r="G146" s="3" t="s">
        <v>469</v>
      </c>
      <c r="H146" s="22">
        <v>984</v>
      </c>
      <c r="I146" s="22">
        <f t="shared" si="25"/>
        <v>984</v>
      </c>
      <c r="J146" s="22"/>
      <c r="K146" s="22"/>
      <c r="L146" s="22">
        <v>0</v>
      </c>
      <c r="M146" s="29">
        <v>20</v>
      </c>
      <c r="N146" s="7">
        <f t="shared" si="26"/>
        <v>20</v>
      </c>
      <c r="O146" s="7" t="s">
        <v>473</v>
      </c>
    </row>
    <row r="147" spans="1:15" ht="299.25">
      <c r="A147" s="3">
        <f>SUBTOTAL(3,E$12:E147)</f>
        <v>130</v>
      </c>
      <c r="B147" s="7" t="s">
        <v>476</v>
      </c>
      <c r="C147" s="3"/>
      <c r="D147" s="3" t="s">
        <v>19</v>
      </c>
      <c r="E147" s="3" t="s">
        <v>54</v>
      </c>
      <c r="F147" s="7" t="s">
        <v>477</v>
      </c>
      <c r="G147" s="3" t="s">
        <v>89</v>
      </c>
      <c r="H147" s="22">
        <v>4744</v>
      </c>
      <c r="I147" s="22">
        <f t="shared" si="25"/>
        <v>4744</v>
      </c>
      <c r="J147" s="22"/>
      <c r="K147" s="22"/>
      <c r="L147" s="22">
        <v>0</v>
      </c>
      <c r="M147" s="29">
        <v>60</v>
      </c>
      <c r="N147" s="70">
        <f t="shared" si="26"/>
        <v>60</v>
      </c>
      <c r="O147" s="9" t="s">
        <v>470</v>
      </c>
    </row>
    <row r="148" spans="1:15" ht="409.5">
      <c r="A148" s="3">
        <f>SUBTOTAL(3,E$12:E148)</f>
        <v>131</v>
      </c>
      <c r="B148" s="7" t="s">
        <v>478</v>
      </c>
      <c r="C148" s="59"/>
      <c r="D148" s="59" t="s">
        <v>19</v>
      </c>
      <c r="E148" s="3" t="s">
        <v>54</v>
      </c>
      <c r="F148" s="7" t="s">
        <v>479</v>
      </c>
      <c r="G148" s="3" t="s">
        <v>43</v>
      </c>
      <c r="H148" s="21">
        <v>4200</v>
      </c>
      <c r="I148" s="22">
        <f t="shared" si="25"/>
        <v>4200</v>
      </c>
      <c r="J148" s="22"/>
      <c r="K148" s="22"/>
      <c r="L148" s="22"/>
      <c r="M148" s="21">
        <v>300</v>
      </c>
      <c r="N148" s="7">
        <f t="shared" si="26"/>
        <v>300</v>
      </c>
      <c r="O148" s="16" t="s">
        <v>480</v>
      </c>
    </row>
    <row r="149" spans="1:15" ht="228">
      <c r="A149" s="3">
        <f>SUBTOTAL(3,E$12:E149)</f>
        <v>132</v>
      </c>
      <c r="B149" s="9" t="s">
        <v>481</v>
      </c>
      <c r="C149" s="59"/>
      <c r="D149" s="59" t="s">
        <v>19</v>
      </c>
      <c r="E149" s="3" t="s">
        <v>54</v>
      </c>
      <c r="F149" s="9" t="s">
        <v>482</v>
      </c>
      <c r="G149" s="3" t="s">
        <v>483</v>
      </c>
      <c r="H149" s="20">
        <v>30000</v>
      </c>
      <c r="I149" s="22">
        <f t="shared" si="25"/>
        <v>30000</v>
      </c>
      <c r="J149" s="22"/>
      <c r="K149" s="22"/>
      <c r="L149" s="22"/>
      <c r="M149" s="20">
        <v>500</v>
      </c>
      <c r="N149" s="22">
        <f t="shared" si="26"/>
        <v>500</v>
      </c>
      <c r="O149" s="9" t="s">
        <v>484</v>
      </c>
    </row>
    <row r="150" spans="1:15" ht="409.5">
      <c r="A150" s="3">
        <f>SUBTOTAL(3,E$12:E150)</f>
        <v>133</v>
      </c>
      <c r="B150" s="9" t="s">
        <v>485</v>
      </c>
      <c r="C150" s="10"/>
      <c r="D150" s="59" t="s">
        <v>19</v>
      </c>
      <c r="E150" s="10" t="s">
        <v>72</v>
      </c>
      <c r="F150" s="9" t="s">
        <v>486</v>
      </c>
      <c r="G150" s="23" t="s">
        <v>89</v>
      </c>
      <c r="H150" s="20">
        <v>1816</v>
      </c>
      <c r="I150" s="22">
        <f t="shared" si="25"/>
        <v>1816</v>
      </c>
      <c r="J150" s="22"/>
      <c r="K150" s="22"/>
      <c r="L150" s="21">
        <v>100</v>
      </c>
      <c r="M150" s="20">
        <v>100</v>
      </c>
      <c r="N150" s="7">
        <f t="shared" si="26"/>
        <v>100</v>
      </c>
      <c r="O150" s="9" t="s">
        <v>487</v>
      </c>
    </row>
    <row r="151" spans="1:15" ht="409.5">
      <c r="A151" s="3">
        <f>SUBTOTAL(3,E$12:E151)</f>
        <v>134</v>
      </c>
      <c r="B151" s="8" t="s">
        <v>488</v>
      </c>
      <c r="C151" s="3" t="s">
        <v>40</v>
      </c>
      <c r="D151" s="3" t="s">
        <v>19</v>
      </c>
      <c r="E151" s="64" t="s">
        <v>72</v>
      </c>
      <c r="F151" s="16" t="s">
        <v>489</v>
      </c>
      <c r="G151" s="3" t="s">
        <v>96</v>
      </c>
      <c r="H151" s="21">
        <v>9877</v>
      </c>
      <c r="I151" s="31">
        <f t="shared" si="25"/>
        <v>9877</v>
      </c>
      <c r="J151" s="31"/>
      <c r="K151" s="31">
        <v>0</v>
      </c>
      <c r="L151" s="31">
        <v>50</v>
      </c>
      <c r="M151" s="20">
        <v>2000</v>
      </c>
      <c r="N151" s="16">
        <f t="shared" si="26"/>
        <v>2000</v>
      </c>
      <c r="O151" s="7" t="s">
        <v>490</v>
      </c>
    </row>
    <row r="152" spans="1:15" ht="270.75">
      <c r="A152" s="3">
        <f>SUBTOTAL(3,E$12:E152)</f>
        <v>135</v>
      </c>
      <c r="B152" s="7" t="s">
        <v>491</v>
      </c>
      <c r="C152" s="3"/>
      <c r="D152" s="3" t="s">
        <v>19</v>
      </c>
      <c r="E152" s="3" t="s">
        <v>492</v>
      </c>
      <c r="F152" s="7" t="s">
        <v>493</v>
      </c>
      <c r="G152" s="3" t="s">
        <v>469</v>
      </c>
      <c r="H152" s="22">
        <v>1600</v>
      </c>
      <c r="I152" s="22">
        <f t="shared" si="25"/>
        <v>1600</v>
      </c>
      <c r="J152" s="22"/>
      <c r="K152" s="22"/>
      <c r="L152" s="22">
        <v>0</v>
      </c>
      <c r="M152" s="29">
        <v>50</v>
      </c>
      <c r="N152" s="7">
        <f t="shared" si="26"/>
        <v>50</v>
      </c>
      <c r="O152" s="7" t="s">
        <v>494</v>
      </c>
    </row>
    <row r="153" spans="1:15" ht="99.75">
      <c r="A153" s="3">
        <f>SUBTOTAL(3,E$12:E153)</f>
        <v>136</v>
      </c>
      <c r="B153" s="7" t="s">
        <v>495</v>
      </c>
      <c r="C153" s="3" t="s">
        <v>86</v>
      </c>
      <c r="D153" s="3" t="s">
        <v>19</v>
      </c>
      <c r="E153" s="3" t="s">
        <v>72</v>
      </c>
      <c r="F153" s="16" t="s">
        <v>496</v>
      </c>
      <c r="G153" s="23" t="s">
        <v>96</v>
      </c>
      <c r="H153" s="22">
        <v>2100</v>
      </c>
      <c r="I153" s="22">
        <f t="shared" si="25"/>
        <v>2100</v>
      </c>
      <c r="J153" s="22"/>
      <c r="K153" s="22">
        <v>0</v>
      </c>
      <c r="L153" s="22">
        <v>0</v>
      </c>
      <c r="M153" s="29">
        <v>0</v>
      </c>
      <c r="N153" s="7">
        <f t="shared" si="26"/>
        <v>0</v>
      </c>
      <c r="O153" s="7" t="s">
        <v>497</v>
      </c>
    </row>
    <row r="154" spans="1:15" ht="213.75">
      <c r="A154" s="3">
        <f>SUBTOTAL(3,E$12:E154)</f>
        <v>137</v>
      </c>
      <c r="B154" s="7" t="s">
        <v>498</v>
      </c>
      <c r="C154" s="12"/>
      <c r="D154" s="3" t="s">
        <v>19</v>
      </c>
      <c r="E154" s="10" t="s">
        <v>72</v>
      </c>
      <c r="F154" s="7" t="s">
        <v>499</v>
      </c>
      <c r="G154" s="3" t="s">
        <v>500</v>
      </c>
      <c r="H154" s="65">
        <v>800</v>
      </c>
      <c r="I154" s="31">
        <f t="shared" si="25"/>
        <v>800</v>
      </c>
      <c r="J154" s="31"/>
      <c r="K154" s="31"/>
      <c r="L154" s="65">
        <v>0</v>
      </c>
      <c r="M154" s="65">
        <v>30</v>
      </c>
      <c r="N154" s="7">
        <f t="shared" si="26"/>
        <v>30</v>
      </c>
      <c r="O154" s="71" t="s">
        <v>501</v>
      </c>
    </row>
    <row r="155" spans="1:15" ht="270.75">
      <c r="A155" s="3">
        <f>SUBTOTAL(3,E$12:E155)</f>
        <v>138</v>
      </c>
      <c r="B155" s="7" t="s">
        <v>502</v>
      </c>
      <c r="C155" s="3" t="s">
        <v>99</v>
      </c>
      <c r="D155" s="23" t="s">
        <v>19</v>
      </c>
      <c r="E155" s="49" t="s">
        <v>72</v>
      </c>
      <c r="F155" s="7" t="s">
        <v>503</v>
      </c>
      <c r="G155" s="3" t="s">
        <v>469</v>
      </c>
      <c r="H155" s="22">
        <v>12396</v>
      </c>
      <c r="I155" s="20">
        <f t="shared" si="25"/>
        <v>12396</v>
      </c>
      <c r="J155" s="22">
        <v>0</v>
      </c>
      <c r="K155" s="22">
        <v>100</v>
      </c>
      <c r="L155" s="22">
        <v>0</v>
      </c>
      <c r="M155" s="29">
        <v>0</v>
      </c>
      <c r="N155" s="7">
        <f t="shared" si="26"/>
        <v>0</v>
      </c>
      <c r="O155" s="7" t="s">
        <v>504</v>
      </c>
    </row>
    <row r="156" spans="1:15" ht="142.5">
      <c r="A156" s="3">
        <f>SUBTOTAL(3,E$12:E156)</f>
        <v>139</v>
      </c>
      <c r="B156" s="7" t="s">
        <v>505</v>
      </c>
      <c r="C156" s="3" t="s">
        <v>99</v>
      </c>
      <c r="D156" s="23" t="s">
        <v>19</v>
      </c>
      <c r="E156" s="3" t="s">
        <v>72</v>
      </c>
      <c r="F156" s="16" t="s">
        <v>506</v>
      </c>
      <c r="G156" s="23" t="s">
        <v>469</v>
      </c>
      <c r="H156" s="22">
        <v>49169.48</v>
      </c>
      <c r="I156" s="22">
        <f t="shared" si="25"/>
        <v>49169.48</v>
      </c>
      <c r="J156" s="22"/>
      <c r="K156" s="22">
        <v>0</v>
      </c>
      <c r="L156" s="22">
        <v>0</v>
      </c>
      <c r="M156" s="29">
        <v>0</v>
      </c>
      <c r="N156" s="7">
        <f t="shared" si="26"/>
        <v>0</v>
      </c>
      <c r="O156" s="7" t="s">
        <v>504</v>
      </c>
    </row>
    <row r="157" spans="1:15" ht="270.75">
      <c r="A157" s="3">
        <f>SUBTOTAL(3,E$12:E157)</f>
        <v>140</v>
      </c>
      <c r="B157" s="7" t="s">
        <v>507</v>
      </c>
      <c r="C157" s="3" t="s">
        <v>86</v>
      </c>
      <c r="D157" s="3" t="s">
        <v>19</v>
      </c>
      <c r="E157" s="3" t="s">
        <v>72</v>
      </c>
      <c r="F157" s="7" t="s">
        <v>508</v>
      </c>
      <c r="G157" s="3" t="s">
        <v>469</v>
      </c>
      <c r="H157" s="22">
        <v>3678.11</v>
      </c>
      <c r="I157" s="22">
        <f t="shared" si="25"/>
        <v>3678.11</v>
      </c>
      <c r="J157" s="22"/>
      <c r="K157" s="22">
        <v>0</v>
      </c>
      <c r="L157" s="22">
        <v>0</v>
      </c>
      <c r="M157" s="29">
        <v>50</v>
      </c>
      <c r="N157" s="7">
        <f t="shared" si="26"/>
        <v>50</v>
      </c>
      <c r="O157" s="7" t="s">
        <v>473</v>
      </c>
    </row>
    <row r="158" spans="1:15" ht="199.5">
      <c r="A158" s="3">
        <f>SUBTOTAL(3,E$12:E158)</f>
        <v>141</v>
      </c>
      <c r="B158" s="7" t="s">
        <v>509</v>
      </c>
      <c r="C158" s="3"/>
      <c r="D158" s="59" t="s">
        <v>19</v>
      </c>
      <c r="E158" s="3" t="s">
        <v>72</v>
      </c>
      <c r="F158" s="9" t="s">
        <v>510</v>
      </c>
      <c r="G158" s="3" t="s">
        <v>469</v>
      </c>
      <c r="H158" s="22">
        <v>2800</v>
      </c>
      <c r="I158" s="22">
        <f t="shared" si="25"/>
        <v>2800</v>
      </c>
      <c r="J158" s="22"/>
      <c r="K158" s="22"/>
      <c r="L158" s="22"/>
      <c r="M158" s="29">
        <v>20</v>
      </c>
      <c r="N158" s="22">
        <f t="shared" si="26"/>
        <v>20</v>
      </c>
      <c r="O158" s="9" t="s">
        <v>511</v>
      </c>
    </row>
    <row r="159" spans="1:15" ht="370.5">
      <c r="A159" s="3">
        <f>SUBTOTAL(3,E$12:E159)</f>
        <v>142</v>
      </c>
      <c r="B159" s="9" t="s">
        <v>512</v>
      </c>
      <c r="C159" s="11"/>
      <c r="D159" s="10" t="s">
        <v>19</v>
      </c>
      <c r="E159" s="27" t="s">
        <v>72</v>
      </c>
      <c r="F159" s="9" t="s">
        <v>513</v>
      </c>
      <c r="G159" s="23" t="s">
        <v>89</v>
      </c>
      <c r="H159" s="20">
        <v>4700</v>
      </c>
      <c r="I159" s="22">
        <f t="shared" si="25"/>
        <v>4700</v>
      </c>
      <c r="J159" s="22"/>
      <c r="K159" s="22"/>
      <c r="L159" s="20">
        <v>100</v>
      </c>
      <c r="M159" s="20">
        <v>500</v>
      </c>
      <c r="N159" s="7">
        <f t="shared" si="26"/>
        <v>500</v>
      </c>
      <c r="O159" s="9" t="s">
        <v>514</v>
      </c>
    </row>
    <row r="160" spans="1:15" ht="270.75">
      <c r="A160" s="3">
        <f>SUBTOTAL(3,E$12:E160)</f>
        <v>143</v>
      </c>
      <c r="B160" s="9" t="s">
        <v>515</v>
      </c>
      <c r="C160" s="3"/>
      <c r="D160" s="59" t="s">
        <v>19</v>
      </c>
      <c r="E160" s="3" t="s">
        <v>87</v>
      </c>
      <c r="F160" s="9" t="s">
        <v>516</v>
      </c>
      <c r="G160" s="3" t="s">
        <v>469</v>
      </c>
      <c r="H160" s="20">
        <v>2167</v>
      </c>
      <c r="I160" s="22">
        <f t="shared" si="25"/>
        <v>2167</v>
      </c>
      <c r="J160" s="22"/>
      <c r="K160" s="22"/>
      <c r="L160" s="22"/>
      <c r="M160" s="20">
        <v>30</v>
      </c>
      <c r="N160" s="22">
        <f t="shared" si="26"/>
        <v>30</v>
      </c>
      <c r="O160" s="9" t="s">
        <v>473</v>
      </c>
    </row>
    <row r="161" spans="1:15" ht="285">
      <c r="A161" s="3">
        <f>SUBTOTAL(3,E$12:E161)</f>
        <v>144</v>
      </c>
      <c r="B161" s="7" t="s">
        <v>517</v>
      </c>
      <c r="C161" s="3" t="s">
        <v>99</v>
      </c>
      <c r="D161" s="3" t="s">
        <v>19</v>
      </c>
      <c r="E161" s="3" t="s">
        <v>87</v>
      </c>
      <c r="F161" s="16" t="s">
        <v>518</v>
      </c>
      <c r="G161" s="23" t="s">
        <v>469</v>
      </c>
      <c r="H161" s="22">
        <v>8753.96</v>
      </c>
      <c r="I161" s="22">
        <f t="shared" si="25"/>
        <v>8753.96</v>
      </c>
      <c r="J161" s="22">
        <v>800</v>
      </c>
      <c r="K161" s="22">
        <v>158</v>
      </c>
      <c r="L161" s="22">
        <v>30</v>
      </c>
      <c r="M161" s="29">
        <v>200</v>
      </c>
      <c r="N161" s="7">
        <f t="shared" si="26"/>
        <v>200</v>
      </c>
      <c r="O161" s="7" t="s">
        <v>519</v>
      </c>
    </row>
    <row r="162" spans="1:15" ht="213.75">
      <c r="A162" s="3">
        <f>SUBTOTAL(3,E$12:E162)</f>
        <v>145</v>
      </c>
      <c r="B162" s="7" t="s">
        <v>520</v>
      </c>
      <c r="C162" s="3" t="s">
        <v>86</v>
      </c>
      <c r="D162" s="3" t="s">
        <v>19</v>
      </c>
      <c r="E162" s="3" t="s">
        <v>87</v>
      </c>
      <c r="F162" s="7" t="s">
        <v>521</v>
      </c>
      <c r="G162" s="3" t="s">
        <v>469</v>
      </c>
      <c r="H162" s="22">
        <v>3064.28</v>
      </c>
      <c r="I162" s="22">
        <f t="shared" si="25"/>
        <v>3064.28</v>
      </c>
      <c r="J162" s="22"/>
      <c r="K162" s="22">
        <v>0</v>
      </c>
      <c r="L162" s="22">
        <v>0</v>
      </c>
      <c r="M162" s="29">
        <v>100</v>
      </c>
      <c r="N162" s="7">
        <f t="shared" si="26"/>
        <v>100</v>
      </c>
      <c r="O162" s="7" t="s">
        <v>522</v>
      </c>
    </row>
    <row r="163" spans="1:15" ht="370.5">
      <c r="A163" s="3">
        <f>SUBTOTAL(3,E$12:E163)</f>
        <v>146</v>
      </c>
      <c r="B163" s="7" t="s">
        <v>523</v>
      </c>
      <c r="C163" s="3"/>
      <c r="D163" s="3" t="s">
        <v>19</v>
      </c>
      <c r="E163" s="3" t="s">
        <v>87</v>
      </c>
      <c r="F163" s="7" t="s">
        <v>524</v>
      </c>
      <c r="G163" s="3" t="s">
        <v>89</v>
      </c>
      <c r="H163" s="22">
        <v>4000</v>
      </c>
      <c r="I163" s="22">
        <f t="shared" si="25"/>
        <v>4000</v>
      </c>
      <c r="J163" s="22"/>
      <c r="K163" s="22"/>
      <c r="L163" s="22">
        <v>0</v>
      </c>
      <c r="M163" s="29">
        <v>667</v>
      </c>
      <c r="N163" s="7">
        <f t="shared" si="26"/>
        <v>667</v>
      </c>
      <c r="O163" s="7" t="s">
        <v>525</v>
      </c>
    </row>
    <row r="164" spans="1:15" ht="409.5">
      <c r="A164" s="3">
        <f>SUBTOTAL(3,E$12:E164)</f>
        <v>147</v>
      </c>
      <c r="B164" s="7" t="s">
        <v>526</v>
      </c>
      <c r="C164" s="3" t="s">
        <v>34</v>
      </c>
      <c r="D164" s="3" t="s">
        <v>19</v>
      </c>
      <c r="E164" s="3" t="s">
        <v>87</v>
      </c>
      <c r="F164" s="7" t="s">
        <v>527</v>
      </c>
      <c r="G164" s="3" t="s">
        <v>500</v>
      </c>
      <c r="H164" s="22">
        <v>6536</v>
      </c>
      <c r="I164" s="22">
        <f t="shared" si="25"/>
        <v>6536</v>
      </c>
      <c r="J164" s="22"/>
      <c r="K164" s="22">
        <v>1500</v>
      </c>
      <c r="L164" s="22">
        <v>30</v>
      </c>
      <c r="M164" s="29">
        <v>50</v>
      </c>
      <c r="N164" s="7">
        <f t="shared" si="26"/>
        <v>50</v>
      </c>
      <c r="O164" s="2" t="s">
        <v>528</v>
      </c>
    </row>
    <row r="165" spans="1:15" ht="228">
      <c r="A165" s="3">
        <f>SUBTOTAL(3,E$12:E165)</f>
        <v>148</v>
      </c>
      <c r="B165" s="7" t="s">
        <v>529</v>
      </c>
      <c r="C165" s="3" t="s">
        <v>34</v>
      </c>
      <c r="D165" s="3" t="s">
        <v>19</v>
      </c>
      <c r="E165" s="3" t="s">
        <v>87</v>
      </c>
      <c r="F165" s="7" t="s">
        <v>530</v>
      </c>
      <c r="G165" s="3" t="s">
        <v>96</v>
      </c>
      <c r="H165" s="21">
        <v>6831</v>
      </c>
      <c r="I165" s="21">
        <f t="shared" si="25"/>
        <v>6831</v>
      </c>
      <c r="J165" s="31">
        <v>150</v>
      </c>
      <c r="K165" s="31">
        <v>150</v>
      </c>
      <c r="L165" s="31">
        <v>250</v>
      </c>
      <c r="M165" s="31">
        <v>500</v>
      </c>
      <c r="N165" s="7">
        <f t="shared" si="26"/>
        <v>500</v>
      </c>
      <c r="O165" s="16" t="s">
        <v>531</v>
      </c>
    </row>
    <row r="166" spans="1:15" ht="142.5">
      <c r="A166" s="3">
        <f>SUBTOTAL(3,E$12:E166)</f>
        <v>149</v>
      </c>
      <c r="B166" s="7" t="s">
        <v>532</v>
      </c>
      <c r="C166" s="3" t="s">
        <v>86</v>
      </c>
      <c r="D166" s="3" t="s">
        <v>19</v>
      </c>
      <c r="E166" s="3" t="s">
        <v>87</v>
      </c>
      <c r="F166" s="7" t="s">
        <v>533</v>
      </c>
      <c r="G166" s="3" t="s">
        <v>278</v>
      </c>
      <c r="H166" s="21">
        <v>15000</v>
      </c>
      <c r="I166" s="31">
        <f t="shared" si="25"/>
        <v>15000</v>
      </c>
      <c r="J166" s="31">
        <v>0</v>
      </c>
      <c r="K166" s="31">
        <v>0</v>
      </c>
      <c r="L166" s="31">
        <v>50</v>
      </c>
      <c r="M166" s="31">
        <v>200</v>
      </c>
      <c r="N166" s="7">
        <f t="shared" si="26"/>
        <v>200</v>
      </c>
      <c r="O166" s="16" t="s">
        <v>534</v>
      </c>
    </row>
    <row r="167" spans="1:15" ht="242.25">
      <c r="A167" s="3">
        <f>SUBTOTAL(3,E$12:E167)</f>
        <v>150</v>
      </c>
      <c r="B167" s="9" t="s">
        <v>535</v>
      </c>
      <c r="C167" s="10"/>
      <c r="D167" s="3" t="s">
        <v>19</v>
      </c>
      <c r="E167" s="10" t="s">
        <v>87</v>
      </c>
      <c r="F167" s="9" t="s">
        <v>536</v>
      </c>
      <c r="G167" s="23" t="s">
        <v>96</v>
      </c>
      <c r="H167" s="20">
        <v>10000</v>
      </c>
      <c r="I167" s="31">
        <f t="shared" si="25"/>
        <v>10000</v>
      </c>
      <c r="J167" s="31"/>
      <c r="K167" s="31"/>
      <c r="L167" s="20"/>
      <c r="M167" s="20">
        <v>1000</v>
      </c>
      <c r="N167" s="7">
        <f t="shared" si="26"/>
        <v>1000</v>
      </c>
      <c r="O167" s="7" t="s">
        <v>537</v>
      </c>
    </row>
    <row r="168" spans="1:15" ht="242.25">
      <c r="A168" s="3">
        <f>SUBTOTAL(3,E$12:E168)</f>
        <v>151</v>
      </c>
      <c r="B168" s="7" t="s">
        <v>538</v>
      </c>
      <c r="C168" s="3" t="s">
        <v>86</v>
      </c>
      <c r="D168" s="3" t="s">
        <v>19</v>
      </c>
      <c r="E168" s="3" t="s">
        <v>100</v>
      </c>
      <c r="F168" s="7" t="s">
        <v>539</v>
      </c>
      <c r="G168" s="3" t="s">
        <v>469</v>
      </c>
      <c r="H168" s="22">
        <v>60000</v>
      </c>
      <c r="I168" s="22">
        <f t="shared" si="25"/>
        <v>60000</v>
      </c>
      <c r="J168" s="22"/>
      <c r="K168" s="22">
        <v>0</v>
      </c>
      <c r="L168" s="22">
        <v>0</v>
      </c>
      <c r="M168" s="29">
        <v>0</v>
      </c>
      <c r="N168" s="7">
        <f t="shared" si="26"/>
        <v>0</v>
      </c>
      <c r="O168" s="7" t="s">
        <v>504</v>
      </c>
    </row>
    <row r="169" spans="1:15" ht="28.5">
      <c r="A169" s="1" t="s">
        <v>104</v>
      </c>
      <c r="B169" s="2" t="str">
        <f>"工业科技("&amp;FIXED(C169,0)&amp;"个)"</f>
        <v>工业科技(0个)</v>
      </c>
      <c r="C169" s="1">
        <f>AH169</f>
        <v>0</v>
      </c>
      <c r="D169" s="3"/>
      <c r="E169" s="1"/>
      <c r="F169" s="2"/>
      <c r="G169" s="1"/>
      <c r="H169" s="19">
        <f aca="true" t="shared" si="27" ref="H169:N169">SUM(H170:H178)</f>
        <v>1000000</v>
      </c>
      <c r="I169" s="19">
        <f t="shared" si="27"/>
        <v>1000000</v>
      </c>
      <c r="J169" s="19">
        <f t="shared" si="27"/>
        <v>200</v>
      </c>
      <c r="K169" s="19">
        <f t="shared" si="27"/>
        <v>0</v>
      </c>
      <c r="L169" s="19">
        <f t="shared" si="27"/>
        <v>0</v>
      </c>
      <c r="M169" s="19">
        <f t="shared" si="27"/>
        <v>17000</v>
      </c>
      <c r="N169" s="19">
        <f t="shared" si="27"/>
        <v>17000</v>
      </c>
      <c r="O169" s="37"/>
    </row>
    <row r="170" spans="1:15" ht="313.5">
      <c r="A170" s="3">
        <f>SUBTOTAL(3,E$12:E170)</f>
        <v>152</v>
      </c>
      <c r="B170" s="8" t="s">
        <v>540</v>
      </c>
      <c r="C170" s="3" t="s">
        <v>99</v>
      </c>
      <c r="D170" s="3" t="s">
        <v>106</v>
      </c>
      <c r="E170" s="3" t="s">
        <v>72</v>
      </c>
      <c r="F170" s="8" t="s">
        <v>541</v>
      </c>
      <c r="G170" s="23" t="s">
        <v>96</v>
      </c>
      <c r="H170" s="22">
        <v>80000</v>
      </c>
      <c r="I170" s="22">
        <f aca="true" t="shared" si="28" ref="I170:I178">H170</f>
        <v>80000</v>
      </c>
      <c r="J170" s="31">
        <v>0</v>
      </c>
      <c r="K170" s="31">
        <v>0</v>
      </c>
      <c r="L170" s="31"/>
      <c r="M170" s="31">
        <v>4000</v>
      </c>
      <c r="N170" s="7">
        <f aca="true" t="shared" si="29" ref="N170:N178">M170</f>
        <v>4000</v>
      </c>
      <c r="O170" s="7" t="s">
        <v>542</v>
      </c>
    </row>
    <row r="171" spans="1:15" ht="213.75">
      <c r="A171" s="3">
        <f>SUBTOTAL(3,E$12:E171)</f>
        <v>153</v>
      </c>
      <c r="B171" s="9" t="s">
        <v>543</v>
      </c>
      <c r="C171" s="10"/>
      <c r="D171" s="10" t="s">
        <v>106</v>
      </c>
      <c r="E171" s="10" t="s">
        <v>72</v>
      </c>
      <c r="F171" s="9" t="s">
        <v>544</v>
      </c>
      <c r="G171" s="10" t="s">
        <v>89</v>
      </c>
      <c r="H171" s="25">
        <v>200000</v>
      </c>
      <c r="I171" s="22">
        <f t="shared" si="28"/>
        <v>200000</v>
      </c>
      <c r="J171" s="22"/>
      <c r="K171" s="22"/>
      <c r="L171" s="32"/>
      <c r="M171" s="25">
        <v>3000</v>
      </c>
      <c r="N171" s="7">
        <f t="shared" si="29"/>
        <v>3000</v>
      </c>
      <c r="O171" s="9" t="s">
        <v>545</v>
      </c>
    </row>
    <row r="172" spans="1:15" ht="342">
      <c r="A172" s="3">
        <f>SUBTOTAL(3,E$12:E172)</f>
        <v>154</v>
      </c>
      <c r="B172" s="9" t="s">
        <v>546</v>
      </c>
      <c r="C172" s="10"/>
      <c r="D172" s="10" t="s">
        <v>106</v>
      </c>
      <c r="E172" s="10" t="s">
        <v>72</v>
      </c>
      <c r="F172" s="9" t="s">
        <v>547</v>
      </c>
      <c r="G172" s="23" t="s">
        <v>278</v>
      </c>
      <c r="H172" s="20">
        <v>200000</v>
      </c>
      <c r="I172" s="22">
        <f t="shared" si="28"/>
        <v>200000</v>
      </c>
      <c r="J172" s="22"/>
      <c r="K172" s="22"/>
      <c r="L172" s="20"/>
      <c r="M172" s="20">
        <v>2000</v>
      </c>
      <c r="N172" s="7">
        <f t="shared" si="29"/>
        <v>2000</v>
      </c>
      <c r="O172" s="7" t="s">
        <v>548</v>
      </c>
    </row>
    <row r="173" spans="1:15" ht="327.75">
      <c r="A173" s="3">
        <f>SUBTOTAL(3,E$12:E173)</f>
        <v>155</v>
      </c>
      <c r="B173" s="9" t="s">
        <v>549</v>
      </c>
      <c r="C173" s="10"/>
      <c r="D173" s="10" t="s">
        <v>106</v>
      </c>
      <c r="E173" s="10" t="s">
        <v>72</v>
      </c>
      <c r="F173" s="9" t="s">
        <v>550</v>
      </c>
      <c r="G173" s="10" t="s">
        <v>89</v>
      </c>
      <c r="H173" s="25">
        <v>100000</v>
      </c>
      <c r="I173" s="22">
        <f t="shared" si="28"/>
        <v>100000</v>
      </c>
      <c r="J173" s="22"/>
      <c r="K173" s="22"/>
      <c r="L173" s="32"/>
      <c r="M173" s="25">
        <v>3000</v>
      </c>
      <c r="N173" s="7">
        <f t="shared" si="29"/>
        <v>3000</v>
      </c>
      <c r="O173" s="9" t="s">
        <v>551</v>
      </c>
    </row>
    <row r="174" spans="1:15" ht="409.5">
      <c r="A174" s="3">
        <f>SUBTOTAL(3,E$12:E174)</f>
        <v>156</v>
      </c>
      <c r="B174" s="9" t="s">
        <v>552</v>
      </c>
      <c r="C174" s="10"/>
      <c r="D174" s="10" t="s">
        <v>106</v>
      </c>
      <c r="E174" s="10" t="s">
        <v>72</v>
      </c>
      <c r="F174" s="9" t="s">
        <v>553</v>
      </c>
      <c r="G174" s="10" t="s">
        <v>89</v>
      </c>
      <c r="H174" s="25">
        <v>80000</v>
      </c>
      <c r="I174" s="22">
        <f t="shared" si="28"/>
        <v>80000</v>
      </c>
      <c r="J174" s="22"/>
      <c r="K174" s="22"/>
      <c r="L174" s="32"/>
      <c r="M174" s="25">
        <v>1000</v>
      </c>
      <c r="N174" s="7">
        <f t="shared" si="29"/>
        <v>1000</v>
      </c>
      <c r="O174" s="9" t="s">
        <v>551</v>
      </c>
    </row>
    <row r="175" spans="1:15" ht="171">
      <c r="A175" s="3">
        <f>SUBTOTAL(3,E$12:E175)</f>
        <v>157</v>
      </c>
      <c r="B175" s="7" t="s">
        <v>554</v>
      </c>
      <c r="C175" s="3" t="s">
        <v>40</v>
      </c>
      <c r="D175" s="3" t="s">
        <v>106</v>
      </c>
      <c r="E175" s="3" t="s">
        <v>87</v>
      </c>
      <c r="F175" s="7" t="s">
        <v>555</v>
      </c>
      <c r="G175" s="3" t="s">
        <v>96</v>
      </c>
      <c r="H175" s="22">
        <v>40000</v>
      </c>
      <c r="I175" s="22">
        <f t="shared" si="28"/>
        <v>40000</v>
      </c>
      <c r="J175" s="22"/>
      <c r="K175" s="22">
        <v>0</v>
      </c>
      <c r="L175" s="22">
        <v>0</v>
      </c>
      <c r="M175" s="22">
        <v>500</v>
      </c>
      <c r="N175" s="7">
        <f t="shared" si="29"/>
        <v>500</v>
      </c>
      <c r="O175" s="7" t="s">
        <v>556</v>
      </c>
    </row>
    <row r="176" spans="1:15" ht="199.5">
      <c r="A176" s="3">
        <f>SUBTOTAL(3,E$12:E176)</f>
        <v>158</v>
      </c>
      <c r="B176" s="9" t="s">
        <v>557</v>
      </c>
      <c r="C176" s="10"/>
      <c r="D176" s="10" t="s">
        <v>106</v>
      </c>
      <c r="E176" s="27" t="s">
        <v>87</v>
      </c>
      <c r="F176" s="9" t="s">
        <v>558</v>
      </c>
      <c r="G176" s="10" t="s">
        <v>89</v>
      </c>
      <c r="H176" s="25">
        <v>50000</v>
      </c>
      <c r="I176" s="22">
        <f t="shared" si="28"/>
        <v>50000</v>
      </c>
      <c r="J176" s="22"/>
      <c r="K176" s="22"/>
      <c r="L176" s="32"/>
      <c r="M176" s="25">
        <v>2000</v>
      </c>
      <c r="N176" s="7">
        <f t="shared" si="29"/>
        <v>2000</v>
      </c>
      <c r="O176" s="9" t="s">
        <v>559</v>
      </c>
    </row>
    <row r="177" spans="1:15" ht="409.5">
      <c r="A177" s="3">
        <f>SUBTOTAL(3,E$12:E177)</f>
        <v>159</v>
      </c>
      <c r="B177" s="9" t="s">
        <v>560</v>
      </c>
      <c r="C177" s="10"/>
      <c r="D177" s="10" t="s">
        <v>106</v>
      </c>
      <c r="E177" s="10" t="s">
        <v>87</v>
      </c>
      <c r="F177" s="9" t="s">
        <v>561</v>
      </c>
      <c r="G177" s="23" t="s">
        <v>89</v>
      </c>
      <c r="H177" s="20">
        <v>50000</v>
      </c>
      <c r="I177" s="22">
        <f t="shared" si="28"/>
        <v>50000</v>
      </c>
      <c r="J177" s="22"/>
      <c r="K177" s="22"/>
      <c r="L177" s="32"/>
      <c r="M177" s="25">
        <v>1000</v>
      </c>
      <c r="N177" s="7">
        <f t="shared" si="29"/>
        <v>1000</v>
      </c>
      <c r="O177" s="7" t="s">
        <v>551</v>
      </c>
    </row>
    <row r="178" spans="1:15" ht="409.5">
      <c r="A178" s="3">
        <f>SUBTOTAL(3,E$12:E178)</f>
        <v>160</v>
      </c>
      <c r="B178" s="7" t="s">
        <v>562</v>
      </c>
      <c r="C178" s="3" t="s">
        <v>86</v>
      </c>
      <c r="D178" s="3" t="s">
        <v>106</v>
      </c>
      <c r="E178" s="3" t="s">
        <v>87</v>
      </c>
      <c r="F178" s="7" t="s">
        <v>563</v>
      </c>
      <c r="G178" s="3" t="s">
        <v>96</v>
      </c>
      <c r="H178" s="22">
        <v>200000</v>
      </c>
      <c r="I178" s="22">
        <f t="shared" si="28"/>
        <v>200000</v>
      </c>
      <c r="J178" s="22">
        <v>200</v>
      </c>
      <c r="K178" s="22">
        <v>0</v>
      </c>
      <c r="L178" s="22">
        <v>0</v>
      </c>
      <c r="M178" s="22">
        <v>500</v>
      </c>
      <c r="N178" s="7">
        <f t="shared" si="29"/>
        <v>500</v>
      </c>
      <c r="O178" s="7" t="s">
        <v>564</v>
      </c>
    </row>
    <row r="179" spans="1:15" ht="28.5">
      <c r="A179" s="1" t="s">
        <v>243</v>
      </c>
      <c r="B179" s="2" t="str">
        <f>"商贸服务("&amp;FIXED(C179,0)&amp;"个)"</f>
        <v>商贸服务(0个)</v>
      </c>
      <c r="C179" s="1">
        <f>AH179</f>
        <v>0</v>
      </c>
      <c r="D179" s="3"/>
      <c r="E179" s="1"/>
      <c r="F179" s="2"/>
      <c r="G179" s="1"/>
      <c r="H179" s="66">
        <f aca="true" t="shared" si="30" ref="H179:N179">SUM(H180:H190)</f>
        <v>598300</v>
      </c>
      <c r="I179" s="66">
        <f t="shared" si="30"/>
        <v>444550</v>
      </c>
      <c r="J179" s="66">
        <f t="shared" si="30"/>
        <v>0</v>
      </c>
      <c r="K179" s="66">
        <f t="shared" si="30"/>
        <v>0</v>
      </c>
      <c r="L179" s="66">
        <f t="shared" si="30"/>
        <v>2050</v>
      </c>
      <c r="M179" s="66">
        <f t="shared" si="30"/>
        <v>6850</v>
      </c>
      <c r="N179" s="66">
        <f t="shared" si="30"/>
        <v>5675</v>
      </c>
      <c r="O179" s="37"/>
    </row>
    <row r="180" spans="1:15" ht="409.5">
      <c r="A180" s="3">
        <f>SUBTOTAL(3,E$12:E180)</f>
        <v>161</v>
      </c>
      <c r="B180" s="8" t="s">
        <v>565</v>
      </c>
      <c r="C180" s="3" t="s">
        <v>86</v>
      </c>
      <c r="D180" s="38" t="s">
        <v>245</v>
      </c>
      <c r="E180" s="23" t="s">
        <v>46</v>
      </c>
      <c r="F180" s="7" t="s">
        <v>566</v>
      </c>
      <c r="G180" s="23" t="s">
        <v>89</v>
      </c>
      <c r="H180" s="24">
        <v>5000</v>
      </c>
      <c r="I180" s="44">
        <f>H180/4</f>
        <v>1250</v>
      </c>
      <c r="J180" s="44"/>
      <c r="K180" s="44"/>
      <c r="L180" s="44"/>
      <c r="M180" s="44">
        <v>1500</v>
      </c>
      <c r="N180" s="51">
        <f>M180/4</f>
        <v>375</v>
      </c>
      <c r="O180" s="7" t="s">
        <v>567</v>
      </c>
    </row>
    <row r="181" spans="1:15" ht="409.5">
      <c r="A181" s="3">
        <f>SUBTOTAL(3,E$12:E181)</f>
        <v>162</v>
      </c>
      <c r="B181" s="9" t="s">
        <v>568</v>
      </c>
      <c r="C181" s="11"/>
      <c r="D181" s="38" t="s">
        <v>245</v>
      </c>
      <c r="E181" s="10" t="s">
        <v>351</v>
      </c>
      <c r="F181" s="9" t="s">
        <v>569</v>
      </c>
      <c r="G181" s="23" t="s">
        <v>278</v>
      </c>
      <c r="H181" s="20">
        <v>300000</v>
      </c>
      <c r="I181" s="44">
        <f>H181/2</f>
        <v>150000</v>
      </c>
      <c r="J181" s="44"/>
      <c r="K181" s="44"/>
      <c r="L181" s="20"/>
      <c r="M181" s="20">
        <v>100</v>
      </c>
      <c r="N181" s="51">
        <f>M181/2</f>
        <v>50</v>
      </c>
      <c r="O181" s="7" t="s">
        <v>504</v>
      </c>
    </row>
    <row r="182" spans="1:15" ht="128.25">
      <c r="A182" s="3">
        <f>SUBTOTAL(3,E$12:E182)</f>
        <v>163</v>
      </c>
      <c r="B182" s="9" t="s">
        <v>570</v>
      </c>
      <c r="C182" s="10"/>
      <c r="D182" s="38" t="s">
        <v>245</v>
      </c>
      <c r="E182" s="10" t="s">
        <v>54</v>
      </c>
      <c r="F182" s="9" t="s">
        <v>571</v>
      </c>
      <c r="G182" s="27" t="s">
        <v>89</v>
      </c>
      <c r="H182" s="21">
        <v>180000</v>
      </c>
      <c r="I182" s="44">
        <f aca="true" t="shared" si="31" ref="I182:I190">H182</f>
        <v>180000</v>
      </c>
      <c r="J182" s="44"/>
      <c r="K182" s="44"/>
      <c r="L182" s="20"/>
      <c r="M182" s="20">
        <v>0</v>
      </c>
      <c r="N182" s="51">
        <f aca="true" t="shared" si="32" ref="N182:N190">M182</f>
        <v>0</v>
      </c>
      <c r="O182" s="9" t="s">
        <v>504</v>
      </c>
    </row>
    <row r="183" spans="1:15" ht="399">
      <c r="A183" s="3">
        <f>SUBTOTAL(3,E$12:E183)</f>
        <v>164</v>
      </c>
      <c r="B183" s="9" t="s">
        <v>572</v>
      </c>
      <c r="C183" s="11"/>
      <c r="D183" s="10" t="s">
        <v>245</v>
      </c>
      <c r="E183" s="27" t="s">
        <v>72</v>
      </c>
      <c r="F183" s="9" t="s">
        <v>573</v>
      </c>
      <c r="G183" s="23" t="s">
        <v>89</v>
      </c>
      <c r="H183" s="20">
        <v>12300</v>
      </c>
      <c r="I183" s="22">
        <f t="shared" si="31"/>
        <v>12300</v>
      </c>
      <c r="J183" s="22"/>
      <c r="K183" s="22"/>
      <c r="L183" s="20"/>
      <c r="M183" s="20">
        <v>4700</v>
      </c>
      <c r="N183" s="22">
        <f t="shared" si="32"/>
        <v>4700</v>
      </c>
      <c r="O183" s="9" t="s">
        <v>574</v>
      </c>
    </row>
    <row r="184" spans="1:15" ht="409.5">
      <c r="A184" s="3">
        <f>SUBTOTAL(3,E$12:E184)</f>
        <v>165</v>
      </c>
      <c r="B184" s="7" t="s">
        <v>575</v>
      </c>
      <c r="C184" s="12"/>
      <c r="D184" s="38" t="s">
        <v>245</v>
      </c>
      <c r="E184" s="10" t="s">
        <v>72</v>
      </c>
      <c r="F184" s="7" t="s">
        <v>576</v>
      </c>
      <c r="G184" s="3" t="s">
        <v>96</v>
      </c>
      <c r="H184" s="20" t="s">
        <v>577</v>
      </c>
      <c r="I184" s="44" t="str">
        <f t="shared" si="31"/>
        <v>待定</v>
      </c>
      <c r="J184" s="44"/>
      <c r="K184" s="44"/>
      <c r="L184" s="20">
        <v>0</v>
      </c>
      <c r="M184" s="65">
        <v>0</v>
      </c>
      <c r="N184" s="51">
        <f t="shared" si="32"/>
        <v>0</v>
      </c>
      <c r="O184" s="7" t="s">
        <v>578</v>
      </c>
    </row>
    <row r="185" spans="1:15" ht="242.25">
      <c r="A185" s="3">
        <f>SUBTOTAL(3,E$12:E185)</f>
        <v>166</v>
      </c>
      <c r="B185" s="17" t="s">
        <v>579</v>
      </c>
      <c r="C185" s="3" t="s">
        <v>40</v>
      </c>
      <c r="D185" s="3" t="s">
        <v>245</v>
      </c>
      <c r="E185" s="27" t="s">
        <v>87</v>
      </c>
      <c r="F185" s="41" t="s">
        <v>580</v>
      </c>
      <c r="G185" s="3" t="s">
        <v>112</v>
      </c>
      <c r="H185" s="22">
        <v>5000</v>
      </c>
      <c r="I185" s="21">
        <f t="shared" si="31"/>
        <v>5000</v>
      </c>
      <c r="J185" s="21"/>
      <c r="K185" s="21"/>
      <c r="L185" s="22">
        <v>100</v>
      </c>
      <c r="M185" s="22">
        <v>100</v>
      </c>
      <c r="N185" s="36">
        <f t="shared" si="32"/>
        <v>100</v>
      </c>
      <c r="O185" s="9" t="s">
        <v>504</v>
      </c>
    </row>
    <row r="186" spans="1:15" ht="299.25">
      <c r="A186" s="3">
        <f>SUBTOTAL(3,E$12:E186)</f>
        <v>167</v>
      </c>
      <c r="B186" s="7" t="s">
        <v>581</v>
      </c>
      <c r="C186" s="3" t="s">
        <v>99</v>
      </c>
      <c r="D186" s="38" t="s">
        <v>245</v>
      </c>
      <c r="E186" s="3" t="s">
        <v>87</v>
      </c>
      <c r="F186" s="7" t="s">
        <v>582</v>
      </c>
      <c r="G186" s="23" t="s">
        <v>96</v>
      </c>
      <c r="H186" s="44">
        <v>50000</v>
      </c>
      <c r="I186" s="44">
        <f t="shared" si="31"/>
        <v>50000</v>
      </c>
      <c r="J186" s="44">
        <v>0</v>
      </c>
      <c r="K186" s="44">
        <v>0</v>
      </c>
      <c r="L186" s="44">
        <v>0</v>
      </c>
      <c r="M186" s="44">
        <v>50</v>
      </c>
      <c r="N186" s="51">
        <f t="shared" si="32"/>
        <v>50</v>
      </c>
      <c r="O186" s="17" t="s">
        <v>564</v>
      </c>
    </row>
    <row r="187" spans="1:15" ht="356.25">
      <c r="A187" s="3">
        <f>SUBTOTAL(3,E$12:E187)</f>
        <v>168</v>
      </c>
      <c r="B187" s="7" t="s">
        <v>583</v>
      </c>
      <c r="C187" s="3"/>
      <c r="D187" s="3" t="s">
        <v>245</v>
      </c>
      <c r="E187" s="27" t="s">
        <v>87</v>
      </c>
      <c r="F187" s="7" t="s">
        <v>584</v>
      </c>
      <c r="G187" s="3" t="s">
        <v>108</v>
      </c>
      <c r="H187" s="44">
        <v>15000</v>
      </c>
      <c r="I187" s="21">
        <f t="shared" si="31"/>
        <v>15000</v>
      </c>
      <c r="J187" s="44"/>
      <c r="K187" s="44"/>
      <c r="L187" s="44">
        <v>0</v>
      </c>
      <c r="M187" s="44">
        <v>0</v>
      </c>
      <c r="N187" s="36">
        <f t="shared" si="32"/>
        <v>0</v>
      </c>
      <c r="O187" s="17" t="s">
        <v>585</v>
      </c>
    </row>
    <row r="188" spans="1:15" ht="409.5">
      <c r="A188" s="3">
        <f>SUBTOTAL(3,E$12:E188)</f>
        <v>169</v>
      </c>
      <c r="B188" s="7" t="s">
        <v>586</v>
      </c>
      <c r="C188" s="12"/>
      <c r="D188" s="3" t="s">
        <v>245</v>
      </c>
      <c r="E188" s="27" t="s">
        <v>87</v>
      </c>
      <c r="F188" s="7" t="s">
        <v>587</v>
      </c>
      <c r="G188" s="3" t="s">
        <v>43</v>
      </c>
      <c r="H188" s="20" t="s">
        <v>577</v>
      </c>
      <c r="I188" s="44" t="str">
        <f t="shared" si="31"/>
        <v>待定</v>
      </c>
      <c r="J188" s="44"/>
      <c r="K188" s="44"/>
      <c r="L188" s="20"/>
      <c r="M188" s="65">
        <v>0</v>
      </c>
      <c r="N188" s="51">
        <f t="shared" si="32"/>
        <v>0</v>
      </c>
      <c r="O188" s="17" t="s">
        <v>504</v>
      </c>
    </row>
    <row r="189" spans="1:15" ht="409.5">
      <c r="A189" s="3">
        <f>SUBTOTAL(3,E$12:E189)</f>
        <v>170</v>
      </c>
      <c r="B189" s="9" t="s">
        <v>588</v>
      </c>
      <c r="C189" s="10"/>
      <c r="D189" s="38" t="s">
        <v>245</v>
      </c>
      <c r="E189" s="10" t="s">
        <v>87</v>
      </c>
      <c r="F189" s="9" t="s">
        <v>589</v>
      </c>
      <c r="G189" s="10" t="s">
        <v>112</v>
      </c>
      <c r="H189" s="25">
        <v>1000</v>
      </c>
      <c r="I189" s="44">
        <f t="shared" si="31"/>
        <v>1000</v>
      </c>
      <c r="J189" s="44"/>
      <c r="K189" s="44"/>
      <c r="L189" s="25">
        <v>350</v>
      </c>
      <c r="M189" s="25">
        <v>300</v>
      </c>
      <c r="N189" s="51">
        <f t="shared" si="32"/>
        <v>300</v>
      </c>
      <c r="O189" s="9" t="s">
        <v>590</v>
      </c>
    </row>
    <row r="190" spans="1:15" ht="299.25">
      <c r="A190" s="3">
        <f>SUBTOTAL(3,E$12:E190)</f>
        <v>171</v>
      </c>
      <c r="B190" s="7" t="s">
        <v>591</v>
      </c>
      <c r="C190" s="3" t="s">
        <v>40</v>
      </c>
      <c r="D190" s="3" t="s">
        <v>245</v>
      </c>
      <c r="E190" s="27" t="s">
        <v>87</v>
      </c>
      <c r="F190" s="7" t="s">
        <v>592</v>
      </c>
      <c r="G190" s="3" t="s">
        <v>112</v>
      </c>
      <c r="H190" s="22">
        <v>30000</v>
      </c>
      <c r="I190" s="21">
        <f t="shared" si="31"/>
        <v>30000</v>
      </c>
      <c r="J190" s="21"/>
      <c r="K190" s="21">
        <v>0</v>
      </c>
      <c r="L190" s="22">
        <v>1600</v>
      </c>
      <c r="M190" s="22">
        <v>100</v>
      </c>
      <c r="N190" s="36">
        <f t="shared" si="32"/>
        <v>100</v>
      </c>
      <c r="O190" s="9" t="s">
        <v>593</v>
      </c>
    </row>
    <row r="191" spans="1:15" ht="28.5">
      <c r="A191" s="1" t="s">
        <v>348</v>
      </c>
      <c r="B191" s="2" t="str">
        <f>"社会事业("&amp;FIXED(C191,0)&amp;"个)"</f>
        <v>社会事业(0个)</v>
      </c>
      <c r="C191" s="1">
        <f>AH191</f>
        <v>0</v>
      </c>
      <c r="D191" s="3"/>
      <c r="E191" s="1"/>
      <c r="F191" s="2"/>
      <c r="G191" s="67"/>
      <c r="H191" s="66">
        <f aca="true" t="shared" si="33" ref="H191:N191">SUM(H192:H203)</f>
        <v>309100</v>
      </c>
      <c r="I191" s="66">
        <f t="shared" si="33"/>
        <v>309100</v>
      </c>
      <c r="J191" s="66">
        <f t="shared" si="33"/>
        <v>528</v>
      </c>
      <c r="K191" s="66">
        <f t="shared" si="33"/>
        <v>1000</v>
      </c>
      <c r="L191" s="66">
        <f t="shared" si="33"/>
        <v>620</v>
      </c>
      <c r="M191" s="66">
        <f t="shared" si="33"/>
        <v>14370</v>
      </c>
      <c r="N191" s="66">
        <f t="shared" si="33"/>
        <v>14370</v>
      </c>
      <c r="O191" s="37"/>
    </row>
    <row r="192" spans="1:15" ht="299.25">
      <c r="A192" s="3">
        <f>SUBTOTAL(3,E$12:E192)</f>
        <v>172</v>
      </c>
      <c r="B192" s="7" t="s">
        <v>594</v>
      </c>
      <c r="C192" s="10"/>
      <c r="D192" s="3" t="s">
        <v>350</v>
      </c>
      <c r="E192" s="27" t="s">
        <v>54</v>
      </c>
      <c r="F192" s="7" t="s">
        <v>595</v>
      </c>
      <c r="G192" s="23" t="s">
        <v>89</v>
      </c>
      <c r="H192" s="25">
        <v>25000</v>
      </c>
      <c r="I192" s="25">
        <f aca="true" t="shared" si="34" ref="I192:I203">H192</f>
        <v>25000</v>
      </c>
      <c r="J192" s="25"/>
      <c r="K192" s="25"/>
      <c r="L192" s="25">
        <v>500</v>
      </c>
      <c r="M192" s="25">
        <v>500</v>
      </c>
      <c r="N192" s="9">
        <f aca="true" t="shared" si="35" ref="N192:N203">M192</f>
        <v>500</v>
      </c>
      <c r="O192" s="7" t="s">
        <v>596</v>
      </c>
    </row>
    <row r="193" spans="1:15" ht="171">
      <c r="A193" s="3">
        <f>SUBTOTAL(3,E$12:E193)</f>
        <v>173</v>
      </c>
      <c r="B193" s="7" t="s">
        <v>597</v>
      </c>
      <c r="C193" s="3" t="s">
        <v>99</v>
      </c>
      <c r="D193" s="3" t="s">
        <v>350</v>
      </c>
      <c r="E193" s="3" t="s">
        <v>54</v>
      </c>
      <c r="F193" s="7" t="s">
        <v>598</v>
      </c>
      <c r="G193" s="3" t="s">
        <v>599</v>
      </c>
      <c r="H193" s="44">
        <v>20000</v>
      </c>
      <c r="I193" s="22">
        <f t="shared" si="34"/>
        <v>20000</v>
      </c>
      <c r="J193" s="44">
        <v>0</v>
      </c>
      <c r="K193" s="44">
        <v>0</v>
      </c>
      <c r="L193" s="44"/>
      <c r="M193" s="44">
        <v>0</v>
      </c>
      <c r="N193" s="51">
        <f t="shared" si="35"/>
        <v>0</v>
      </c>
      <c r="O193" s="7" t="s">
        <v>504</v>
      </c>
    </row>
    <row r="194" spans="1:15" ht="313.5">
      <c r="A194" s="3">
        <f>SUBTOTAL(3,E$12:E194)</f>
        <v>174</v>
      </c>
      <c r="B194" s="7" t="s">
        <v>600</v>
      </c>
      <c r="C194" s="3" t="s">
        <v>34</v>
      </c>
      <c r="D194" s="3" t="s">
        <v>350</v>
      </c>
      <c r="E194" s="3" t="s">
        <v>54</v>
      </c>
      <c r="F194" s="7" t="s">
        <v>601</v>
      </c>
      <c r="G194" s="23" t="s">
        <v>96</v>
      </c>
      <c r="H194" s="22">
        <v>20000</v>
      </c>
      <c r="I194" s="22">
        <f t="shared" si="34"/>
        <v>20000</v>
      </c>
      <c r="J194" s="20">
        <v>528</v>
      </c>
      <c r="K194" s="20">
        <v>1000</v>
      </c>
      <c r="L194" s="20"/>
      <c r="M194" s="22">
        <v>100</v>
      </c>
      <c r="N194" s="16">
        <f t="shared" si="35"/>
        <v>100</v>
      </c>
      <c r="O194" s="7" t="s">
        <v>602</v>
      </c>
    </row>
    <row r="195" spans="1:15" ht="327.75">
      <c r="A195" s="3">
        <f>SUBTOTAL(3,E$12:E195)</f>
        <v>175</v>
      </c>
      <c r="B195" s="72" t="s">
        <v>603</v>
      </c>
      <c r="C195" s="3"/>
      <c r="D195" s="3" t="s">
        <v>350</v>
      </c>
      <c r="E195" s="3" t="s">
        <v>54</v>
      </c>
      <c r="F195" s="7" t="s">
        <v>604</v>
      </c>
      <c r="G195" s="23" t="s">
        <v>500</v>
      </c>
      <c r="H195" s="22">
        <v>5000</v>
      </c>
      <c r="I195" s="22">
        <f t="shared" si="34"/>
        <v>5000</v>
      </c>
      <c r="J195" s="20"/>
      <c r="K195" s="20"/>
      <c r="L195" s="20"/>
      <c r="M195" s="22">
        <v>10</v>
      </c>
      <c r="N195" s="31">
        <f t="shared" si="35"/>
        <v>10</v>
      </c>
      <c r="O195" s="9" t="s">
        <v>605</v>
      </c>
    </row>
    <row r="196" spans="1:15" ht="299.25">
      <c r="A196" s="3">
        <f>SUBTOTAL(3,E$12:E196)</f>
        <v>176</v>
      </c>
      <c r="B196" s="7" t="s">
        <v>606</v>
      </c>
      <c r="C196" s="3" t="s">
        <v>34</v>
      </c>
      <c r="D196" s="3" t="s">
        <v>350</v>
      </c>
      <c r="E196" s="3" t="s">
        <v>72</v>
      </c>
      <c r="F196" s="7" t="s">
        <v>607</v>
      </c>
      <c r="G196" s="27" t="s">
        <v>89</v>
      </c>
      <c r="H196" s="22">
        <v>88000</v>
      </c>
      <c r="I196" s="31">
        <f t="shared" si="34"/>
        <v>88000</v>
      </c>
      <c r="J196" s="31"/>
      <c r="K196" s="31"/>
      <c r="L196" s="31"/>
      <c r="M196" s="20">
        <v>10000</v>
      </c>
      <c r="N196" s="36">
        <f t="shared" si="35"/>
        <v>10000</v>
      </c>
      <c r="O196" s="7" t="s">
        <v>504</v>
      </c>
    </row>
    <row r="197" spans="1:15" ht="171">
      <c r="A197" s="3">
        <f>SUBTOTAL(3,E$12:E197)</f>
        <v>177</v>
      </c>
      <c r="B197" s="7" t="s">
        <v>608</v>
      </c>
      <c r="C197" s="3" t="s">
        <v>99</v>
      </c>
      <c r="D197" s="3" t="s">
        <v>350</v>
      </c>
      <c r="E197" s="3" t="s">
        <v>72</v>
      </c>
      <c r="F197" s="7" t="s">
        <v>598</v>
      </c>
      <c r="G197" s="3" t="s">
        <v>258</v>
      </c>
      <c r="H197" s="44">
        <v>30000</v>
      </c>
      <c r="I197" s="22">
        <f t="shared" si="34"/>
        <v>30000</v>
      </c>
      <c r="J197" s="44">
        <v>0</v>
      </c>
      <c r="K197" s="44">
        <v>0</v>
      </c>
      <c r="L197" s="44"/>
      <c r="M197" s="44">
        <v>0</v>
      </c>
      <c r="N197" s="51">
        <f t="shared" si="35"/>
        <v>0</v>
      </c>
      <c r="O197" s="7" t="s">
        <v>504</v>
      </c>
    </row>
    <row r="198" spans="1:15" ht="399">
      <c r="A198" s="3">
        <f>SUBTOTAL(3,E$12:E198)</f>
        <v>178</v>
      </c>
      <c r="B198" s="9" t="s">
        <v>609</v>
      </c>
      <c r="C198" s="10"/>
      <c r="D198" s="3" t="s">
        <v>350</v>
      </c>
      <c r="E198" s="10" t="s">
        <v>87</v>
      </c>
      <c r="F198" s="9" t="s">
        <v>610</v>
      </c>
      <c r="G198" s="23" t="s">
        <v>278</v>
      </c>
      <c r="H198" s="20">
        <v>80000</v>
      </c>
      <c r="I198" s="22">
        <f t="shared" si="34"/>
        <v>80000</v>
      </c>
      <c r="J198" s="22"/>
      <c r="K198" s="20"/>
      <c r="L198" s="21">
        <v>100</v>
      </c>
      <c r="M198" s="20">
        <v>1000</v>
      </c>
      <c r="N198" s="51">
        <f t="shared" si="35"/>
        <v>1000</v>
      </c>
      <c r="O198" s="7" t="s">
        <v>611</v>
      </c>
    </row>
    <row r="199" spans="1:15" ht="128.25">
      <c r="A199" s="3">
        <f>SUBTOTAL(3,E$12:E199)</f>
        <v>179</v>
      </c>
      <c r="B199" s="7" t="s">
        <v>612</v>
      </c>
      <c r="C199" s="10"/>
      <c r="D199" s="3" t="s">
        <v>350</v>
      </c>
      <c r="E199" s="10" t="s">
        <v>87</v>
      </c>
      <c r="F199" s="7" t="s">
        <v>613</v>
      </c>
      <c r="G199" s="23" t="s">
        <v>500</v>
      </c>
      <c r="H199" s="21">
        <v>2700</v>
      </c>
      <c r="I199" s="22">
        <f t="shared" si="34"/>
        <v>2700</v>
      </c>
      <c r="J199" s="22"/>
      <c r="K199" s="20"/>
      <c r="L199" s="31">
        <v>0</v>
      </c>
      <c r="M199" s="22">
        <v>810</v>
      </c>
      <c r="N199" s="51">
        <f t="shared" si="35"/>
        <v>810</v>
      </c>
      <c r="O199" s="7" t="s">
        <v>605</v>
      </c>
    </row>
    <row r="200" spans="1:15" ht="213.75">
      <c r="A200" s="3">
        <f>SUBTOTAL(3,E$12:E200)</f>
        <v>180</v>
      </c>
      <c r="B200" s="7" t="s">
        <v>614</v>
      </c>
      <c r="C200" s="10"/>
      <c r="D200" s="3" t="s">
        <v>350</v>
      </c>
      <c r="E200" s="10" t="s">
        <v>87</v>
      </c>
      <c r="F200" s="7" t="s">
        <v>615</v>
      </c>
      <c r="G200" s="23" t="s">
        <v>43</v>
      </c>
      <c r="H200" s="21">
        <v>2700</v>
      </c>
      <c r="I200" s="22">
        <f t="shared" si="34"/>
        <v>2700</v>
      </c>
      <c r="J200" s="22"/>
      <c r="K200" s="20"/>
      <c r="L200" s="31">
        <v>0</v>
      </c>
      <c r="M200" s="22">
        <v>750</v>
      </c>
      <c r="N200" s="51">
        <f t="shared" si="35"/>
        <v>750</v>
      </c>
      <c r="O200" s="7" t="s">
        <v>616</v>
      </c>
    </row>
    <row r="201" spans="1:15" ht="313.5">
      <c r="A201" s="3">
        <f>SUBTOTAL(3,E$12:E201)</f>
        <v>181</v>
      </c>
      <c r="B201" s="7" t="s">
        <v>617</v>
      </c>
      <c r="C201" s="3"/>
      <c r="D201" s="3" t="s">
        <v>350</v>
      </c>
      <c r="E201" s="27" t="s">
        <v>87</v>
      </c>
      <c r="F201" s="7" t="s">
        <v>618</v>
      </c>
      <c r="G201" s="3" t="s">
        <v>43</v>
      </c>
      <c r="H201" s="24">
        <v>1200</v>
      </c>
      <c r="I201" s="22">
        <f t="shared" si="34"/>
        <v>1200</v>
      </c>
      <c r="J201" s="44"/>
      <c r="K201" s="21"/>
      <c r="L201" s="21"/>
      <c r="M201" s="22">
        <v>100</v>
      </c>
      <c r="N201" s="53">
        <f t="shared" si="35"/>
        <v>100</v>
      </c>
      <c r="O201" s="9" t="s">
        <v>619</v>
      </c>
    </row>
    <row r="202" spans="1:15" ht="299.25">
      <c r="A202" s="3">
        <f>SUBTOTAL(3,E$12:E202)</f>
        <v>182</v>
      </c>
      <c r="B202" s="7" t="s">
        <v>620</v>
      </c>
      <c r="C202" s="10"/>
      <c r="D202" s="3" t="s">
        <v>350</v>
      </c>
      <c r="E202" s="10" t="s">
        <v>100</v>
      </c>
      <c r="F202" s="9" t="s">
        <v>621</v>
      </c>
      <c r="G202" s="23" t="s">
        <v>89</v>
      </c>
      <c r="H202" s="20">
        <v>33000</v>
      </c>
      <c r="I202" s="22">
        <f t="shared" si="34"/>
        <v>33000</v>
      </c>
      <c r="J202" s="22"/>
      <c r="K202" s="20"/>
      <c r="L202" s="21">
        <v>20</v>
      </c>
      <c r="M202" s="25">
        <v>500</v>
      </c>
      <c r="N202" s="51">
        <f t="shared" si="35"/>
        <v>500</v>
      </c>
      <c r="O202" s="9" t="s">
        <v>622</v>
      </c>
    </row>
    <row r="203" spans="1:15" ht="242.25">
      <c r="A203" s="3">
        <f>SUBTOTAL(3,E$12:E203)</f>
        <v>183</v>
      </c>
      <c r="B203" s="7" t="s">
        <v>623</v>
      </c>
      <c r="C203" s="10"/>
      <c r="D203" s="3" t="s">
        <v>350</v>
      </c>
      <c r="E203" s="10" t="s">
        <v>100</v>
      </c>
      <c r="F203" s="7" t="s">
        <v>624</v>
      </c>
      <c r="G203" s="23" t="s">
        <v>89</v>
      </c>
      <c r="H203" s="21">
        <v>1500</v>
      </c>
      <c r="I203" s="22">
        <f t="shared" si="34"/>
        <v>1500</v>
      </c>
      <c r="J203" s="22"/>
      <c r="K203" s="20"/>
      <c r="L203" s="31">
        <v>0</v>
      </c>
      <c r="M203" s="22">
        <v>600</v>
      </c>
      <c r="N203" s="51">
        <f t="shared" si="35"/>
        <v>600</v>
      </c>
      <c r="O203" s="7" t="s">
        <v>625</v>
      </c>
    </row>
    <row r="204" spans="1:15" ht="28.5">
      <c r="A204" s="1" t="s">
        <v>403</v>
      </c>
      <c r="B204" s="2" t="str">
        <f>"农林水利("&amp;FIXED(C204,0)&amp;"个)"</f>
        <v>农林水利(0个)</v>
      </c>
      <c r="C204" s="1">
        <f>AH204</f>
        <v>0</v>
      </c>
      <c r="D204" s="3"/>
      <c r="E204" s="1"/>
      <c r="F204" s="2"/>
      <c r="G204" s="1"/>
      <c r="H204" s="66">
        <f aca="true" t="shared" si="36" ref="H204:N204">SUM(H205:H207)</f>
        <v>101195.69</v>
      </c>
      <c r="I204" s="66">
        <f t="shared" si="36"/>
        <v>100434.69</v>
      </c>
      <c r="J204" s="66">
        <f t="shared" si="36"/>
        <v>0</v>
      </c>
      <c r="K204" s="66">
        <f t="shared" si="36"/>
        <v>0</v>
      </c>
      <c r="L204" s="66">
        <f t="shared" si="36"/>
        <v>300</v>
      </c>
      <c r="M204" s="66">
        <f t="shared" si="36"/>
        <v>1010</v>
      </c>
      <c r="N204" s="66">
        <f t="shared" si="36"/>
        <v>1010</v>
      </c>
      <c r="O204" s="2"/>
    </row>
    <row r="205" spans="1:15" ht="409.5">
      <c r="A205" s="3">
        <f>SUBTOTAL(3,E$12:E205)</f>
        <v>184</v>
      </c>
      <c r="B205" s="9" t="s">
        <v>626</v>
      </c>
      <c r="C205" s="10"/>
      <c r="D205" s="27" t="s">
        <v>405</v>
      </c>
      <c r="E205" s="10" t="s">
        <v>351</v>
      </c>
      <c r="F205" s="9" t="s">
        <v>627</v>
      </c>
      <c r="G205" s="23" t="s">
        <v>43</v>
      </c>
      <c r="H205" s="20">
        <v>1522</v>
      </c>
      <c r="I205" s="21">
        <f>H205/2</f>
        <v>761</v>
      </c>
      <c r="J205" s="20"/>
      <c r="K205" s="20"/>
      <c r="L205" s="21"/>
      <c r="M205" s="20">
        <v>0</v>
      </c>
      <c r="N205" s="35">
        <f>M205/2</f>
        <v>0</v>
      </c>
      <c r="O205" s="7" t="s">
        <v>504</v>
      </c>
    </row>
    <row r="206" spans="1:15" ht="330">
      <c r="A206" s="3">
        <f>SUBTOTAL(3,E$12:E206)</f>
        <v>185</v>
      </c>
      <c r="B206" s="9" t="s">
        <v>628</v>
      </c>
      <c r="C206" s="10"/>
      <c r="D206" s="27" t="s">
        <v>405</v>
      </c>
      <c r="E206" s="10" t="s">
        <v>54</v>
      </c>
      <c r="F206" s="9" t="s">
        <v>629</v>
      </c>
      <c r="G206" s="23" t="s">
        <v>630</v>
      </c>
      <c r="H206" s="20">
        <v>97873.69</v>
      </c>
      <c r="I206" s="21">
        <f>H206</f>
        <v>97873.69</v>
      </c>
      <c r="J206" s="20"/>
      <c r="K206" s="20"/>
      <c r="L206" s="21">
        <v>300</v>
      </c>
      <c r="M206" s="20">
        <v>1000</v>
      </c>
      <c r="N206" s="35">
        <f>M206</f>
        <v>1000</v>
      </c>
      <c r="O206" s="16" t="s">
        <v>631</v>
      </c>
    </row>
    <row r="207" spans="1:15" ht="99.75">
      <c r="A207" s="3">
        <f>SUBTOTAL(3,E$12:E207)</f>
        <v>186</v>
      </c>
      <c r="B207" s="73" t="s">
        <v>632</v>
      </c>
      <c r="C207" s="10"/>
      <c r="D207" s="27" t="s">
        <v>405</v>
      </c>
      <c r="E207" s="10" t="s">
        <v>54</v>
      </c>
      <c r="F207" s="73" t="s">
        <v>633</v>
      </c>
      <c r="G207" s="23">
        <v>2025</v>
      </c>
      <c r="H207" s="20">
        <v>1800</v>
      </c>
      <c r="I207" s="21">
        <f>H207</f>
        <v>1800</v>
      </c>
      <c r="J207" s="20"/>
      <c r="K207" s="20"/>
      <c r="L207" s="21"/>
      <c r="M207" s="20">
        <v>10</v>
      </c>
      <c r="N207" s="65">
        <f>M207</f>
        <v>10</v>
      </c>
      <c r="O207" s="16" t="s">
        <v>634</v>
      </c>
    </row>
  </sheetData>
  <sheetProtection/>
  <mergeCells count="13">
    <mergeCell ref="M1:O1"/>
    <mergeCell ref="A1:A2"/>
    <mergeCell ref="B1:B2"/>
    <mergeCell ref="C1:C2"/>
    <mergeCell ref="D1:D2"/>
    <mergeCell ref="E1:E2"/>
    <mergeCell ref="F1:F2"/>
    <mergeCell ref="G1:G2"/>
    <mergeCell ref="H1:H2"/>
    <mergeCell ref="I1:I2"/>
    <mergeCell ref="J1:J2"/>
    <mergeCell ref="K1:K2"/>
    <mergeCell ref="L1:L2"/>
  </mergeCells>
  <dataValidations count="1">
    <dataValidation allowBlank="1" showInputMessage="1" showErrorMessage="1" sqref="N39 O39 O51 O194"/>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baixin</cp:lastModifiedBy>
  <dcterms:created xsi:type="dcterms:W3CDTF">2024-03-06T10:33:27Z</dcterms:created>
  <dcterms:modified xsi:type="dcterms:W3CDTF">2024-03-06T10:35:49Z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0732C536918347B9F7D5E765DE3A9A97</vt:lpwstr>
  </property>
  <property fmtid="{D5CDD505-2E9C-101B-9397-08002B2CF9AE}" pid="3" name="KSOProductBuildV">
    <vt:lpwstr>2052-11.8.2.1131</vt:lpwstr>
  </property>
  <property fmtid="{D5CDD505-2E9C-101B-9397-08002B2CF9AE}" pid="4" name="퀀_generated_2.-2147483648">
    <vt:i4>2052</vt:i4>
  </property>
</Properties>
</file>