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64" firstSheet="2" activeTab="2"/>
  </bookViews>
  <sheets>
    <sheet name="HODTMS" sheetId="1" state="hidden" r:id="rId1"/>
    <sheet name="OZSLUNG" sheetId="2" state="hidden" r:id="rId2"/>
    <sheet name="22年区级总表1.11" sheetId="3" r:id="rId3"/>
  </sheets>
  <externalReferences>
    <externalReference r:id="rId6"/>
  </externalReferences>
  <definedNames>
    <definedName name="AREA">#REF!</definedName>
    <definedName name="CompleteAndStart">#REF!</definedName>
    <definedName name="INDUSTRY">'[1]#REF'!$A$22:$G$22</definedName>
    <definedName name="_xlnm.Print_Area" localSheetId="2">'22年区级总表1.11'!$B$1:$AC$206</definedName>
    <definedName name="_xlnm.Print_Titles" localSheetId="2">'22年区级总表1.11'!$4:$5</definedName>
    <definedName name="PROPERTY">#REF!</definedName>
    <definedName name="VOCATION">#REF!</definedName>
    <definedName name="城建环保">#REF!</definedName>
    <definedName name="福州市">#REF!</definedName>
    <definedName name="工业科技">#REF!</definedName>
    <definedName name="交通">#REF!</definedName>
    <definedName name="跨地市">#REF!</definedName>
    <definedName name="龙岩市">#REF!</definedName>
    <definedName name="南平市">#REF!</definedName>
    <definedName name="能源">#REF!</definedName>
    <definedName name="宁德市">#REF!</definedName>
    <definedName name="农林水利">#REF!</definedName>
    <definedName name="平潭综合实验区">#REF!</definedName>
    <definedName name="莆田市">#REF!</definedName>
    <definedName name="泉州市">#REF!</definedName>
    <definedName name="三明市">#REF!</definedName>
    <definedName name="厦门市">#REF!</definedName>
    <definedName name="商贸服务业">#REF!</definedName>
    <definedName name="社会事业">#REF!</definedName>
    <definedName name="漳州市">#REF!</definedName>
    <definedName name="镇街道">'[1]#REF'!$A$23:$A$42</definedName>
    <definedName name="_xlfn.COUNTIFS" hidden="1">#NAME?</definedName>
    <definedName name="_xlfn.SUMIFS" hidden="1">#NAME?</definedName>
    <definedName name="_xlnm._FilterDatabase" localSheetId="2" hidden="1">'22年区级总表1.11'!$A$5:$HZ$205</definedName>
  </definedNames>
  <calcPr fullCalcOnLoad="1"/>
</workbook>
</file>

<file path=xl/comments3.xml><?xml version="1.0" encoding="utf-8"?>
<comments xmlns="http://schemas.openxmlformats.org/spreadsheetml/2006/main">
  <authors>
    <author>MC SYSTEM</author>
    <author>WW</author>
  </authors>
  <commentList>
    <comment ref="T14" authorId="0">
      <text>
        <r>
          <rPr>
            <b/>
            <sz val="9"/>
            <rFont val="宋体"/>
            <family val="0"/>
          </rPr>
          <t xml:space="preserve">hp:海城全段进展数据
</t>
        </r>
      </text>
    </comment>
    <comment ref="G56" authorId="0">
      <text>
        <r>
          <rPr>
            <b/>
            <sz val="9"/>
            <rFont val="宋体"/>
            <family val="0"/>
          </rPr>
          <t xml:space="preserve">hp:
</t>
        </r>
      </text>
    </comment>
    <comment ref="I157" authorId="0">
      <text>
        <r>
          <rPr>
            <sz val="14"/>
            <rFont val="宋体"/>
            <family val="0"/>
          </rPr>
          <t>区医院30500万元     百崎卫生院1890.76万元</t>
        </r>
        <r>
          <rPr>
            <sz val="9"/>
            <rFont val="宋体"/>
            <family val="0"/>
          </rPr>
          <t xml:space="preserve">
</t>
        </r>
      </text>
    </comment>
    <comment ref="K157" authorId="0">
      <text>
        <r>
          <rPr>
            <sz val="14"/>
            <rFont val="宋体"/>
            <family val="0"/>
          </rPr>
          <t xml:space="preserve">区医院4500万元
百崎1000万元
</t>
        </r>
      </text>
    </comment>
    <comment ref="M157" authorId="0">
      <text>
        <r>
          <rPr>
            <sz val="14"/>
            <rFont val="宋体"/>
            <family val="0"/>
          </rPr>
          <t xml:space="preserve">区医院5600万元
百崎890.76万元
</t>
        </r>
      </text>
    </comment>
    <comment ref="I14" authorId="0">
      <text>
        <r>
          <rPr>
            <b/>
            <sz val="9"/>
            <rFont val="宋体"/>
            <family val="0"/>
          </rPr>
          <t>HP:</t>
        </r>
        <r>
          <rPr>
            <sz val="9"/>
            <rFont val="宋体"/>
            <family val="0"/>
          </rPr>
          <t xml:space="preserve">
海山大道至张纬四路段：80500
玉田互通：68300
</t>
        </r>
      </text>
    </comment>
    <comment ref="K14" authorId="0">
      <text>
        <r>
          <rPr>
            <b/>
            <sz val="9"/>
            <rFont val="宋体"/>
            <family val="0"/>
          </rPr>
          <t>HP:</t>
        </r>
        <r>
          <rPr>
            <sz val="9"/>
            <rFont val="宋体"/>
            <family val="0"/>
          </rPr>
          <t xml:space="preserve">
海山大道至张纬四路段：79500
玉田互通：10000
</t>
        </r>
      </text>
    </comment>
    <comment ref="P140" authorId="0">
      <text>
        <r>
          <rPr>
            <b/>
            <sz val="9"/>
            <rFont val="宋体"/>
            <family val="0"/>
          </rPr>
          <t>Administrator:</t>
        </r>
        <r>
          <rPr>
            <sz val="9"/>
            <rFont val="宋体"/>
            <family val="0"/>
          </rPr>
          <t xml:space="preserve">
第二季度桩基施工，故开工时间调为6月
</t>
        </r>
      </text>
    </comment>
    <comment ref="P144" authorId="0">
      <text>
        <r>
          <rPr>
            <b/>
            <sz val="9"/>
            <rFont val="宋体"/>
            <family val="0"/>
          </rPr>
          <t>Administrator:</t>
        </r>
        <r>
          <rPr>
            <sz val="9"/>
            <rFont val="宋体"/>
            <family val="0"/>
          </rPr>
          <t xml:space="preserve">
第八幼儿园第一季度动工，故开工月份仍为3月
</t>
        </r>
      </text>
    </comment>
    <comment ref="M9" authorId="0">
      <text>
        <r>
          <rPr>
            <b/>
            <sz val="9"/>
            <rFont val="宋体"/>
            <family val="0"/>
          </rPr>
          <t>hp:</t>
        </r>
        <r>
          <rPr>
            <sz val="9"/>
            <rFont val="宋体"/>
            <family val="0"/>
          </rPr>
          <t xml:space="preserve">
2.26亿
</t>
        </r>
      </text>
    </comment>
    <comment ref="K18" authorId="0">
      <text>
        <r>
          <rPr>
            <sz val="9"/>
            <rFont val="宋体"/>
            <family val="0"/>
          </rPr>
          <t xml:space="preserve">道路：去年4800+今年10000+明3200=总18000，绿化14000
</t>
        </r>
      </text>
    </comment>
    <comment ref="M18" authorId="0">
      <text>
        <r>
          <rPr>
            <sz val="9"/>
            <rFont val="宋体"/>
            <family val="0"/>
          </rPr>
          <t xml:space="preserve">道路3200
</t>
        </r>
      </text>
    </comment>
    <comment ref="M15" authorId="0">
      <text>
        <r>
          <rPr>
            <b/>
            <sz val="9"/>
            <rFont val="宋体"/>
            <family val="0"/>
          </rPr>
          <t>Administrator:</t>
        </r>
        <r>
          <rPr>
            <sz val="9"/>
            <rFont val="宋体"/>
            <family val="0"/>
          </rPr>
          <t xml:space="preserve">
四标：100000 三标：100000
</t>
        </r>
      </text>
    </comment>
    <comment ref="M74" authorId="0">
      <text>
        <r>
          <rPr>
            <b/>
            <sz val="9"/>
            <rFont val="宋体"/>
            <family val="0"/>
          </rPr>
          <t>Administrator:</t>
        </r>
        <r>
          <rPr>
            <sz val="9"/>
            <rFont val="宋体"/>
            <family val="0"/>
          </rPr>
          <t xml:space="preserve">
原10000，11.12改为1000
</t>
        </r>
      </text>
    </comment>
    <comment ref="K127" authorId="0">
      <text>
        <r>
          <rPr>
            <b/>
            <sz val="9"/>
            <rFont val="宋体"/>
            <family val="0"/>
          </rPr>
          <t>HP-Notebook:</t>
        </r>
        <r>
          <rPr>
            <sz val="9"/>
            <rFont val="宋体"/>
            <family val="0"/>
          </rPr>
          <t xml:space="preserve">
包含土地费
</t>
        </r>
      </text>
    </comment>
    <comment ref="M126" authorId="0">
      <text>
        <r>
          <rPr>
            <b/>
            <sz val="9"/>
            <rFont val="宋体"/>
            <family val="0"/>
          </rPr>
          <t>hp:</t>
        </r>
        <r>
          <rPr>
            <sz val="9"/>
            <rFont val="宋体"/>
            <family val="0"/>
          </rPr>
          <t xml:space="preserve">
19128
</t>
        </r>
      </text>
    </comment>
    <comment ref="H14" authorId="0">
      <text>
        <r>
          <rPr>
            <b/>
            <sz val="9"/>
            <rFont val="宋体"/>
            <family val="0"/>
          </rPr>
          <t>Administrator:</t>
        </r>
        <r>
          <rPr>
            <sz val="9"/>
            <rFont val="宋体"/>
            <family val="0"/>
          </rPr>
          <t xml:space="preserve">
开始年限是否写错
</t>
        </r>
      </text>
    </comment>
    <comment ref="H30" authorId="0">
      <text>
        <r>
          <rPr>
            <b/>
            <sz val="9"/>
            <rFont val="宋体"/>
            <family val="0"/>
          </rPr>
          <t>Administrator:</t>
        </r>
        <r>
          <rPr>
            <sz val="9"/>
            <rFont val="宋体"/>
            <family val="0"/>
          </rPr>
          <t xml:space="preserve">
建设年限需重新核对
</t>
        </r>
      </text>
    </comment>
    <comment ref="H32" authorId="0">
      <text>
        <r>
          <rPr>
            <b/>
            <sz val="9"/>
            <rFont val="宋体"/>
            <family val="0"/>
          </rPr>
          <t>Administrator:</t>
        </r>
        <r>
          <rPr>
            <sz val="9"/>
            <rFont val="宋体"/>
            <family val="0"/>
          </rPr>
          <t xml:space="preserve">
建设年限需重新核对
</t>
        </r>
      </text>
    </comment>
    <comment ref="H33" authorId="0">
      <text>
        <r>
          <rPr>
            <b/>
            <sz val="9"/>
            <rFont val="宋体"/>
            <family val="0"/>
          </rPr>
          <t>Administrator:</t>
        </r>
        <r>
          <rPr>
            <sz val="9"/>
            <rFont val="宋体"/>
            <family val="0"/>
          </rPr>
          <t xml:space="preserve">
建设年限需重新核对
</t>
        </r>
      </text>
    </comment>
    <comment ref="H37" authorId="0">
      <text>
        <r>
          <rPr>
            <b/>
            <sz val="9"/>
            <rFont val="宋体"/>
            <family val="0"/>
          </rPr>
          <t>Administrator:</t>
        </r>
        <r>
          <rPr>
            <sz val="9"/>
            <rFont val="宋体"/>
            <family val="0"/>
          </rPr>
          <t xml:space="preserve">
建设年限需重新核对
</t>
        </r>
      </text>
    </comment>
    <comment ref="H51" authorId="0">
      <text>
        <r>
          <rPr>
            <b/>
            <sz val="9"/>
            <rFont val="宋体"/>
            <family val="0"/>
          </rPr>
          <t>Administrator:</t>
        </r>
        <r>
          <rPr>
            <sz val="9"/>
            <rFont val="宋体"/>
            <family val="0"/>
          </rPr>
          <t xml:space="preserve">
2020与计划建成月份矛盾
</t>
        </r>
      </text>
    </comment>
    <comment ref="H53" authorId="0">
      <text>
        <r>
          <rPr>
            <b/>
            <sz val="9"/>
            <rFont val="宋体"/>
            <family val="0"/>
          </rPr>
          <t>Administrator:</t>
        </r>
        <r>
          <rPr>
            <sz val="9"/>
            <rFont val="宋体"/>
            <family val="0"/>
          </rPr>
          <t xml:space="preserve">
2020与计划建成月份矛盾
</t>
        </r>
      </text>
    </comment>
    <comment ref="H58" authorId="0">
      <text>
        <r>
          <rPr>
            <b/>
            <sz val="9"/>
            <rFont val="宋体"/>
            <family val="0"/>
          </rPr>
          <t>Administrator:</t>
        </r>
        <r>
          <rPr>
            <sz val="9"/>
            <rFont val="宋体"/>
            <family val="0"/>
          </rPr>
          <t xml:space="preserve">
2020与计划建成月份矛盾
</t>
        </r>
      </text>
    </comment>
    <comment ref="H57" authorId="0">
      <text>
        <r>
          <rPr>
            <b/>
            <sz val="9"/>
            <rFont val="宋体"/>
            <family val="0"/>
          </rPr>
          <t>Administrator:</t>
        </r>
        <r>
          <rPr>
            <sz val="9"/>
            <rFont val="宋体"/>
            <family val="0"/>
          </rPr>
          <t xml:space="preserve">
2020与计划建成月份矛盾
</t>
        </r>
      </text>
    </comment>
    <comment ref="I13" authorId="1">
      <text>
        <r>
          <rPr>
            <sz val="9"/>
            <rFont val="宋体"/>
            <family val="0"/>
          </rPr>
          <t xml:space="preserve">）
世贸段：25300
巨大段：42800
高铁段：127300            杏秀路-海玉路：49514（2021.9.30改投资）
</t>
        </r>
      </text>
    </comment>
    <comment ref="K13" authorId="0">
      <text>
        <r>
          <rPr>
            <b/>
            <sz val="9"/>
            <rFont val="宋体"/>
            <family val="0"/>
          </rPr>
          <t>Administrator:</t>
        </r>
        <r>
          <rPr>
            <sz val="9"/>
            <rFont val="宋体"/>
            <family val="0"/>
          </rPr>
          <t xml:space="preserve">
杏秀路-海玉路：18000
</t>
        </r>
      </text>
    </comment>
    <comment ref="M13" authorId="0">
      <text>
        <r>
          <rPr>
            <sz val="9"/>
            <rFont val="宋体"/>
            <family val="0"/>
          </rPr>
          <t xml:space="preserve">
杏秀路世贸段、巨大段、高铁段：已完工杏秀路-海玉路段：
31500
</t>
        </r>
      </text>
    </comment>
    <comment ref="H55" authorId="0">
      <text>
        <r>
          <rPr>
            <b/>
            <sz val="9"/>
            <rFont val="宋体"/>
            <family val="0"/>
          </rPr>
          <t>Administrator:</t>
        </r>
        <r>
          <rPr>
            <sz val="9"/>
            <rFont val="宋体"/>
            <family val="0"/>
          </rPr>
          <t xml:space="preserve">
2020与计划建成月份矛盾
</t>
        </r>
      </text>
    </comment>
    <comment ref="M173" authorId="0">
      <text>
        <r>
          <rPr>
            <b/>
            <sz val="9"/>
            <rFont val="宋体"/>
            <family val="0"/>
          </rPr>
          <t>Administrator:</t>
        </r>
        <r>
          <rPr>
            <sz val="9"/>
            <rFont val="宋体"/>
            <family val="0"/>
          </rPr>
          <t xml:space="preserve">
金额需重新核对
</t>
        </r>
      </text>
    </comment>
    <comment ref="M19" authorId="0">
      <text>
        <r>
          <rPr>
            <b/>
            <sz val="9"/>
            <rFont val="宋体"/>
            <family val="0"/>
          </rPr>
          <t>Administrator:</t>
        </r>
        <r>
          <rPr>
            <sz val="9"/>
            <rFont val="宋体"/>
            <family val="0"/>
          </rPr>
          <t xml:space="preserve">
杏纬支1路
</t>
        </r>
      </text>
    </comment>
    <comment ref="H31" authorId="0">
      <text>
        <r>
          <rPr>
            <b/>
            <sz val="9"/>
            <rFont val="宋体"/>
            <family val="0"/>
          </rPr>
          <t>Administrator:</t>
        </r>
        <r>
          <rPr>
            <sz val="9"/>
            <rFont val="宋体"/>
            <family val="0"/>
          </rPr>
          <t xml:space="preserve">
建设年限需重新核对
</t>
        </r>
      </text>
    </comment>
    <comment ref="H34" authorId="0">
      <text>
        <r>
          <rPr>
            <b/>
            <sz val="9"/>
            <rFont val="宋体"/>
            <family val="0"/>
          </rPr>
          <t>Administrator:</t>
        </r>
        <r>
          <rPr>
            <sz val="9"/>
            <rFont val="宋体"/>
            <family val="0"/>
          </rPr>
          <t xml:space="preserve">
建设年限需重新核对
</t>
        </r>
      </text>
    </comment>
  </commentList>
</comments>
</file>

<file path=xl/sharedStrings.xml><?xml version="1.0" encoding="utf-8"?>
<sst xmlns="http://schemas.openxmlformats.org/spreadsheetml/2006/main" count="2674" uniqueCount="934">
  <si>
    <r>
      <rPr>
        <sz val="16"/>
        <rFont val="黑体"/>
        <family val="3"/>
      </rPr>
      <t>附件</t>
    </r>
  </si>
  <si>
    <r>
      <rPr>
        <sz val="18"/>
        <rFont val="方正小标宋简体"/>
        <family val="4"/>
      </rPr>
      <t>泉州台商投资区</t>
    </r>
    <r>
      <rPr>
        <sz val="18"/>
        <rFont val="Times New Roman"/>
        <family val="1"/>
      </rPr>
      <t>2022</t>
    </r>
    <r>
      <rPr>
        <sz val="18"/>
        <rFont val="方正小标宋简体"/>
        <family val="4"/>
      </rPr>
      <t>年区级重点建设项目责任分解表</t>
    </r>
  </si>
  <si>
    <r>
      <rPr>
        <sz val="10"/>
        <rFont val="宋体"/>
        <family val="0"/>
      </rPr>
      <t>原</t>
    </r>
  </si>
  <si>
    <t>序号</t>
  </si>
  <si>
    <t>项目名称</t>
  </si>
  <si>
    <r>
      <t>2020</t>
    </r>
    <r>
      <rPr>
        <b/>
        <sz val="12"/>
        <rFont val="仿宋_GB2312"/>
        <family val="3"/>
      </rPr>
      <t>年申报</t>
    </r>
    <r>
      <rPr>
        <b/>
        <sz val="12"/>
        <rFont val="Times New Roman"/>
        <family val="1"/>
      </rPr>
      <t xml:space="preserve">
</t>
    </r>
    <r>
      <rPr>
        <b/>
        <sz val="12"/>
        <rFont val="仿宋_GB2312"/>
        <family val="3"/>
      </rPr>
      <t>项目</t>
    </r>
    <r>
      <rPr>
        <b/>
        <sz val="12"/>
        <rFont val="Times New Roman"/>
        <family val="1"/>
      </rPr>
      <t xml:space="preserve">
</t>
    </r>
    <r>
      <rPr>
        <b/>
        <sz val="12"/>
        <rFont val="仿宋_GB2312"/>
        <family val="3"/>
      </rPr>
      <t>类别</t>
    </r>
  </si>
  <si>
    <t>行业</t>
  </si>
  <si>
    <r>
      <t>项目</t>
    </r>
    <r>
      <rPr>
        <b/>
        <sz val="12"/>
        <rFont val="Times New Roman"/>
        <family val="1"/>
      </rPr>
      <t xml:space="preserve">
</t>
    </r>
    <r>
      <rPr>
        <b/>
        <sz val="12"/>
        <rFont val="仿宋_GB2312"/>
        <family val="3"/>
      </rPr>
      <t>所在地</t>
    </r>
  </si>
  <si>
    <t>建设内容及规模</t>
  </si>
  <si>
    <r>
      <t>建设</t>
    </r>
    <r>
      <rPr>
        <b/>
        <sz val="12"/>
        <rFont val="Times New Roman"/>
        <family val="1"/>
      </rPr>
      <t xml:space="preserve">
</t>
    </r>
    <r>
      <rPr>
        <b/>
        <sz val="12"/>
        <rFont val="仿宋_GB2312"/>
        <family val="3"/>
      </rPr>
      <t>年限</t>
    </r>
  </si>
  <si>
    <r>
      <t>总投资</t>
    </r>
    <r>
      <rPr>
        <b/>
        <sz val="12"/>
        <rFont val="Times New Roman"/>
        <family val="1"/>
      </rPr>
      <t xml:space="preserve">
(</t>
    </r>
    <r>
      <rPr>
        <b/>
        <sz val="12"/>
        <rFont val="仿宋_GB2312"/>
        <family val="3"/>
      </rPr>
      <t>万元</t>
    </r>
    <r>
      <rPr>
        <b/>
        <sz val="12"/>
        <rFont val="Times New Roman"/>
        <family val="1"/>
      </rPr>
      <t>)</t>
    </r>
  </si>
  <si>
    <r>
      <t>分乡镇</t>
    </r>
    <r>
      <rPr>
        <b/>
        <sz val="12"/>
        <rFont val="Times New Roman"/>
        <family val="1"/>
      </rPr>
      <t xml:space="preserve">
</t>
    </r>
    <r>
      <rPr>
        <b/>
        <sz val="12"/>
        <rFont val="仿宋_GB2312"/>
        <family val="3"/>
      </rPr>
      <t>总投资</t>
    </r>
  </si>
  <si>
    <r>
      <t>预计</t>
    </r>
    <r>
      <rPr>
        <b/>
        <sz val="12"/>
        <rFont val="Times New Roman"/>
        <family val="1"/>
      </rPr>
      <t>2021</t>
    </r>
    <r>
      <rPr>
        <b/>
        <sz val="12"/>
        <rFont val="仿宋_GB2312"/>
        <family val="3"/>
      </rPr>
      <t>年底累计</t>
    </r>
    <r>
      <rPr>
        <b/>
        <sz val="12"/>
        <rFont val="Times New Roman"/>
        <family val="1"/>
      </rPr>
      <t xml:space="preserve">
</t>
    </r>
    <r>
      <rPr>
        <b/>
        <sz val="12"/>
        <rFont val="仿宋_GB2312"/>
        <family val="3"/>
      </rPr>
      <t>完成投资（万元）</t>
    </r>
  </si>
  <si>
    <r>
      <t>2022</t>
    </r>
    <r>
      <rPr>
        <b/>
        <sz val="12"/>
        <rFont val="仿宋_GB2312"/>
        <family val="3"/>
      </rPr>
      <t>年工作目标</t>
    </r>
  </si>
  <si>
    <r>
      <t>0</t>
    </r>
    <r>
      <rPr>
        <b/>
        <sz val="12"/>
        <rFont val="仿宋_GB2312"/>
        <family val="3"/>
      </rPr>
      <t>当月累计完成投资</t>
    </r>
    <r>
      <rPr>
        <b/>
        <sz val="12"/>
        <rFont val="Times New Roman"/>
        <family val="1"/>
      </rPr>
      <t xml:space="preserve">
</t>
    </r>
    <r>
      <rPr>
        <b/>
        <sz val="12"/>
        <rFont val="仿宋_GB2312"/>
        <family val="3"/>
      </rPr>
      <t>（万元）</t>
    </r>
  </si>
  <si>
    <r>
      <t>1</t>
    </r>
    <r>
      <rPr>
        <b/>
        <sz val="12"/>
        <rFont val="仿宋_GB2312"/>
        <family val="3"/>
      </rPr>
      <t>月完成投资</t>
    </r>
    <r>
      <rPr>
        <b/>
        <sz val="12"/>
        <rFont val="Times New Roman"/>
        <family val="1"/>
      </rPr>
      <t xml:space="preserve">
</t>
    </r>
    <r>
      <rPr>
        <b/>
        <sz val="12"/>
        <rFont val="仿宋_GB2312"/>
        <family val="3"/>
      </rPr>
      <t>（万元）</t>
    </r>
  </si>
  <si>
    <r>
      <t>1-1</t>
    </r>
    <r>
      <rPr>
        <b/>
        <sz val="12"/>
        <rFont val="仿宋_GB2312"/>
        <family val="3"/>
      </rPr>
      <t>月累计完成投资</t>
    </r>
    <r>
      <rPr>
        <b/>
        <sz val="12"/>
        <rFont val="Times New Roman"/>
        <family val="1"/>
      </rPr>
      <t xml:space="preserve">
</t>
    </r>
    <r>
      <rPr>
        <b/>
        <sz val="12"/>
        <rFont val="仿宋_GB2312"/>
        <family val="3"/>
      </rPr>
      <t>（万元）</t>
    </r>
  </si>
  <si>
    <t>分乡镇完成投资</t>
  </si>
  <si>
    <t>目前形象进度</t>
  </si>
  <si>
    <t>项目联系人</t>
  </si>
  <si>
    <t>责任单位</t>
  </si>
  <si>
    <t>行业
主管部门</t>
  </si>
  <si>
    <t>分管领导</t>
  </si>
  <si>
    <r>
      <t>新增</t>
    </r>
    <r>
      <rPr>
        <b/>
        <sz val="12"/>
        <rFont val="Times New Roman"/>
        <family val="1"/>
      </rPr>
      <t xml:space="preserve">
</t>
    </r>
    <r>
      <rPr>
        <b/>
        <sz val="12"/>
        <rFont val="仿宋_GB2312"/>
        <family val="3"/>
      </rPr>
      <t>备注</t>
    </r>
  </si>
  <si>
    <t>报送单位</t>
  </si>
  <si>
    <t>投资主体</t>
  </si>
  <si>
    <t>全区</t>
  </si>
  <si>
    <t>已开工</t>
  </si>
  <si>
    <t>新申报</t>
  </si>
  <si>
    <t>备注</t>
  </si>
  <si>
    <r>
      <t>11.01</t>
    </r>
    <r>
      <rPr>
        <b/>
        <sz val="12"/>
        <rFont val="仿宋_GB2312"/>
        <family val="3"/>
      </rPr>
      <t>会议</t>
    </r>
    <r>
      <rPr>
        <b/>
        <sz val="12"/>
        <rFont val="Times New Roman"/>
        <family val="1"/>
      </rPr>
      <t>11.02</t>
    </r>
    <r>
      <rPr>
        <b/>
        <sz val="12"/>
        <rFont val="仿宋_GB2312"/>
        <family val="3"/>
      </rPr>
      <t>核对</t>
    </r>
  </si>
  <si>
    <r>
      <t>11.11</t>
    </r>
    <r>
      <rPr>
        <b/>
        <sz val="12"/>
        <rFont val="仿宋_GB2312"/>
        <family val="3"/>
      </rPr>
      <t>征求</t>
    </r>
  </si>
  <si>
    <r>
      <t>2022</t>
    </r>
    <r>
      <rPr>
        <b/>
        <sz val="12"/>
        <rFont val="仿宋_GB2312"/>
        <family val="3"/>
      </rPr>
      <t>年计划投资</t>
    </r>
    <r>
      <rPr>
        <b/>
        <sz val="12"/>
        <rFont val="Times New Roman"/>
        <family val="1"/>
      </rPr>
      <t xml:space="preserve">
(</t>
    </r>
    <r>
      <rPr>
        <b/>
        <sz val="12"/>
        <rFont val="仿宋_GB2312"/>
        <family val="3"/>
      </rPr>
      <t>万元</t>
    </r>
    <r>
      <rPr>
        <b/>
        <sz val="12"/>
        <rFont val="Times New Roman"/>
        <family val="1"/>
      </rPr>
      <t>)</t>
    </r>
  </si>
  <si>
    <t>分乡镇计划投资</t>
  </si>
  <si>
    <t>年度计划安排</t>
  </si>
  <si>
    <t>计划开工月份</t>
  </si>
  <si>
    <t>计划建成或部分建成月份</t>
  </si>
  <si>
    <t>计划建成或部分建成月份（当年后）</t>
  </si>
  <si>
    <t>姓名</t>
  </si>
  <si>
    <t>电话</t>
  </si>
  <si>
    <t>一</t>
  </si>
  <si>
    <t>新建高速铁路福州至厦门客运专线</t>
  </si>
  <si>
    <t>区在建</t>
  </si>
  <si>
    <t>城建环保</t>
  </si>
  <si>
    <r>
      <t>东园镇</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百崎乡</t>
    </r>
  </si>
  <si>
    <r>
      <t>项目全长</t>
    </r>
    <r>
      <rPr>
        <sz val="12"/>
        <rFont val="Times New Roman"/>
        <family val="1"/>
      </rPr>
      <t>297.06</t>
    </r>
    <r>
      <rPr>
        <sz val="12"/>
        <rFont val="仿宋_GB2312"/>
        <family val="3"/>
      </rPr>
      <t>公里，其中台商区境内长度</t>
    </r>
    <r>
      <rPr>
        <sz val="12"/>
        <rFont val="Times New Roman"/>
        <family val="1"/>
      </rPr>
      <t>14.5</t>
    </r>
    <r>
      <rPr>
        <sz val="12"/>
        <rFont val="仿宋_GB2312"/>
        <family val="3"/>
      </rPr>
      <t>公里</t>
    </r>
  </si>
  <si>
    <t>2018-2022</t>
  </si>
  <si>
    <t>一季度桥面附属全部完工；二季度无砟轨道全部完工；三、四季度配合四电及联调联试</t>
  </si>
  <si>
    <r>
      <t>12</t>
    </r>
    <r>
      <rPr>
        <sz val="12"/>
        <rFont val="仿宋_GB2312"/>
        <family val="3"/>
      </rPr>
      <t>月</t>
    </r>
  </si>
  <si>
    <t>吴春兰</t>
  </si>
  <si>
    <r>
      <t>规划建设与交通运输局</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百崎乡</t>
    </r>
  </si>
  <si>
    <t>规划建设与交通运输局</t>
  </si>
  <si>
    <t>丁尚光</t>
  </si>
  <si>
    <t>规划交通</t>
  </si>
  <si>
    <t>市政府投资</t>
  </si>
  <si>
    <t>泉州东站</t>
  </si>
  <si>
    <t>东园镇</t>
  </si>
  <si>
    <r>
      <t>建设铁路工程</t>
    </r>
    <r>
      <rPr>
        <sz val="12"/>
        <rFont val="Times New Roman"/>
        <family val="1"/>
      </rPr>
      <t>2.41</t>
    </r>
    <r>
      <rPr>
        <sz val="12"/>
        <rFont val="仿宋_GB2312"/>
        <family val="3"/>
      </rPr>
      <t>万平方米，站房工程</t>
    </r>
    <r>
      <rPr>
        <sz val="12"/>
        <rFont val="Times New Roman"/>
        <family val="1"/>
      </rPr>
      <t>2</t>
    </r>
    <r>
      <rPr>
        <sz val="12"/>
        <rFont val="仿宋_GB2312"/>
        <family val="3"/>
      </rPr>
      <t>万平方米，停车场面、架空层、高架平台等配套</t>
    </r>
    <r>
      <rPr>
        <sz val="12"/>
        <rFont val="Times New Roman"/>
        <family val="1"/>
      </rPr>
      <t>5.12</t>
    </r>
    <r>
      <rPr>
        <sz val="12"/>
        <rFont val="仿宋_GB2312"/>
        <family val="3"/>
      </rPr>
      <t>万平方米</t>
    </r>
  </si>
  <si>
    <t>2020-2023</t>
  </si>
  <si>
    <t>一、二季度附属，无砟轨道施工；泉州东站站房、雨棚装修工程完成；三、四季度站区生活生产房屋完成附属</t>
  </si>
  <si>
    <r>
      <t>东南铁路公司</t>
    </r>
    <r>
      <rPr>
        <sz val="12"/>
        <rFont val="Times New Roman"/>
        <family val="1"/>
      </rPr>
      <t xml:space="preserve">
</t>
    </r>
    <r>
      <rPr>
        <sz val="12"/>
        <rFont val="仿宋_GB2312"/>
        <family val="3"/>
      </rPr>
      <t>东园镇</t>
    </r>
  </si>
  <si>
    <r>
      <t>丁尚光</t>
    </r>
    <r>
      <rPr>
        <sz val="12"/>
        <rFont val="Times New Roman"/>
        <family val="1"/>
      </rPr>
      <t xml:space="preserve">
</t>
    </r>
    <r>
      <rPr>
        <sz val="12"/>
        <rFont val="仿宋_GB2312"/>
        <family val="3"/>
      </rPr>
      <t>程碧民</t>
    </r>
  </si>
  <si>
    <t>政府投资</t>
  </si>
  <si>
    <r>
      <t>未采纳：</t>
    </r>
    <r>
      <rPr>
        <sz val="12"/>
        <rFont val="仿宋_GB2312"/>
        <family val="3"/>
      </rPr>
      <t>泉州东站建设不涉及我局管理范围内，建议删除</t>
    </r>
  </si>
  <si>
    <t>新泉州东站站前广场及市政配套工程</t>
  </si>
  <si>
    <t>省在建</t>
  </si>
  <si>
    <r>
      <t>1.</t>
    </r>
    <r>
      <rPr>
        <sz val="12"/>
        <rFont val="仿宋_GB2312"/>
        <family val="3"/>
      </rPr>
      <t>泉州东站站前广场用地面积约</t>
    </r>
    <r>
      <rPr>
        <sz val="12"/>
        <rFont val="Times New Roman"/>
        <family val="1"/>
      </rPr>
      <t>8.6</t>
    </r>
    <r>
      <rPr>
        <sz val="12"/>
        <rFont val="仿宋_GB2312"/>
        <family val="3"/>
      </rPr>
      <t>万平方米。</t>
    </r>
    <r>
      <rPr>
        <sz val="12"/>
        <rFont val="Times New Roman"/>
        <family val="1"/>
      </rPr>
      <t xml:space="preserve">
2.</t>
    </r>
    <r>
      <rPr>
        <sz val="12"/>
        <rFont val="仿宋_GB2312"/>
        <family val="3"/>
      </rPr>
      <t>进站匝道桥总长</t>
    </r>
    <r>
      <rPr>
        <sz val="12"/>
        <rFont val="Times New Roman"/>
        <family val="1"/>
      </rPr>
      <t>1.87</t>
    </r>
    <r>
      <rPr>
        <sz val="12"/>
        <rFont val="仿宋_GB2312"/>
        <family val="3"/>
      </rPr>
      <t>公里</t>
    </r>
    <r>
      <rPr>
        <sz val="12"/>
        <rFont val="Times New Roman"/>
        <family val="1"/>
      </rPr>
      <t xml:space="preserve"> ,</t>
    </r>
    <r>
      <rPr>
        <sz val="12"/>
        <rFont val="仿宋_GB2312"/>
        <family val="3"/>
      </rPr>
      <t>西至海山大道匝道桥合流处，东至落客平台。</t>
    </r>
    <r>
      <rPr>
        <sz val="12"/>
        <rFont val="Times New Roman"/>
        <family val="1"/>
      </rPr>
      <t xml:space="preserve">
3.</t>
    </r>
    <r>
      <rPr>
        <sz val="12"/>
        <rFont val="仿宋_GB2312"/>
        <family val="3"/>
      </rPr>
      <t>市政道路站北路（海山大道至海城大道）</t>
    </r>
    <r>
      <rPr>
        <sz val="12"/>
        <rFont val="Times New Roman"/>
        <family val="1"/>
      </rPr>
      <t>2.28</t>
    </r>
    <r>
      <rPr>
        <sz val="12"/>
        <rFont val="仿宋_GB2312"/>
        <family val="3"/>
      </rPr>
      <t>公里，规划宽度</t>
    </r>
    <r>
      <rPr>
        <sz val="12"/>
        <rFont val="Times New Roman"/>
        <family val="1"/>
      </rPr>
      <t>30</t>
    </r>
    <r>
      <rPr>
        <sz val="12"/>
        <rFont val="仿宋_GB2312"/>
        <family val="3"/>
      </rPr>
      <t>米。东纬一路（海山大道至站前大道）</t>
    </r>
    <r>
      <rPr>
        <sz val="12"/>
        <rFont val="Times New Roman"/>
        <family val="1"/>
      </rPr>
      <t>0.52</t>
    </r>
    <r>
      <rPr>
        <sz val="12"/>
        <rFont val="仿宋_GB2312"/>
        <family val="3"/>
      </rPr>
      <t>公里</t>
    </r>
    <r>
      <rPr>
        <sz val="12"/>
        <rFont val="Times New Roman"/>
        <family val="1"/>
      </rPr>
      <t xml:space="preserve"> </t>
    </r>
    <r>
      <rPr>
        <sz val="12"/>
        <rFont val="仿宋_GB2312"/>
        <family val="3"/>
      </rPr>
      <t>，规划宽</t>
    </r>
    <r>
      <rPr>
        <sz val="12"/>
        <rFont val="Times New Roman"/>
        <family val="1"/>
      </rPr>
      <t>53.5</t>
    </r>
    <r>
      <rPr>
        <sz val="12"/>
        <rFont val="仿宋_GB2312"/>
        <family val="3"/>
      </rPr>
      <t>米。站前大道（滨湖北路至站北路）</t>
    </r>
    <r>
      <rPr>
        <sz val="12"/>
        <rFont val="Times New Roman"/>
        <family val="1"/>
      </rPr>
      <t>0.59</t>
    </r>
    <r>
      <rPr>
        <sz val="12"/>
        <rFont val="仿宋_GB2312"/>
        <family val="3"/>
      </rPr>
      <t>公里</t>
    </r>
    <r>
      <rPr>
        <sz val="12"/>
        <rFont val="Times New Roman"/>
        <family val="1"/>
      </rPr>
      <t xml:space="preserve">  </t>
    </r>
    <r>
      <rPr>
        <sz val="12"/>
        <rFont val="仿宋_GB2312"/>
        <family val="3"/>
      </rPr>
      <t>规划宽</t>
    </r>
    <r>
      <rPr>
        <sz val="12"/>
        <rFont val="Times New Roman"/>
        <family val="1"/>
      </rPr>
      <t>50</t>
    </r>
    <r>
      <rPr>
        <sz val="12"/>
        <rFont val="仿宋_GB2312"/>
        <family val="3"/>
      </rPr>
      <t>米。滨湖北路（海山大道至站前大道）</t>
    </r>
    <r>
      <rPr>
        <sz val="12"/>
        <rFont val="Times New Roman"/>
        <family val="1"/>
      </rPr>
      <t>0.39</t>
    </r>
    <r>
      <rPr>
        <sz val="12"/>
        <rFont val="仿宋_GB2312"/>
        <family val="3"/>
      </rPr>
      <t>公里</t>
    </r>
    <r>
      <rPr>
        <sz val="12"/>
        <rFont val="Times New Roman"/>
        <family val="1"/>
      </rPr>
      <t xml:space="preserve">  </t>
    </r>
    <r>
      <rPr>
        <sz val="12"/>
        <rFont val="仿宋_GB2312"/>
        <family val="3"/>
      </rPr>
      <t>宽</t>
    </r>
    <r>
      <rPr>
        <sz val="12"/>
        <rFont val="Times New Roman"/>
        <family val="1"/>
      </rPr>
      <t>50</t>
    </r>
    <r>
      <rPr>
        <sz val="12"/>
        <rFont val="仿宋_GB2312"/>
        <family val="3"/>
      </rPr>
      <t>米。东纬二路、站前一路、东纬支九路、下穿福厦客专段总计</t>
    </r>
    <r>
      <rPr>
        <sz val="12"/>
        <rFont val="Times New Roman"/>
        <family val="1"/>
      </rPr>
      <t>300</t>
    </r>
    <r>
      <rPr>
        <sz val="12"/>
        <rFont val="仿宋_GB2312"/>
        <family val="3"/>
      </rPr>
      <t>米</t>
    </r>
  </si>
  <si>
    <t>2020-2024</t>
  </si>
  <si>
    <r>
      <t>新泉州东站站前广场及市政配套工程：一季度开累完成路基工程至</t>
    </r>
    <r>
      <rPr>
        <sz val="12"/>
        <rFont val="Times New Roman"/>
        <family val="1"/>
      </rPr>
      <t>90%</t>
    </r>
    <r>
      <rPr>
        <sz val="12"/>
        <rFont val="仿宋_GB2312"/>
        <family val="3"/>
      </rPr>
      <t>（站北路除外），站前广场地下结构完成至</t>
    </r>
    <r>
      <rPr>
        <sz val="12"/>
        <rFont val="Times New Roman"/>
        <family val="1"/>
      </rPr>
      <t>90%</t>
    </r>
    <r>
      <rPr>
        <sz val="12"/>
        <rFont val="仿宋_GB2312"/>
        <family val="3"/>
      </rPr>
      <t>（地铁预留部分除外）；桥梁工程完成至</t>
    </r>
    <r>
      <rPr>
        <sz val="12"/>
        <rFont val="Times New Roman"/>
        <family val="1"/>
      </rPr>
      <t>80%</t>
    </r>
    <r>
      <rPr>
        <sz val="12"/>
        <rFont val="仿宋_GB2312"/>
        <family val="3"/>
      </rPr>
      <t>；第二季度开累完成路基工程至</t>
    </r>
    <r>
      <rPr>
        <sz val="12"/>
        <rFont val="Times New Roman"/>
        <family val="1"/>
      </rPr>
      <t>100%</t>
    </r>
    <r>
      <rPr>
        <sz val="12"/>
        <rFont val="仿宋_GB2312"/>
        <family val="3"/>
      </rPr>
      <t>（站北路除外），站前广场地上结构完成至</t>
    </r>
    <r>
      <rPr>
        <sz val="12"/>
        <rFont val="Times New Roman"/>
        <family val="1"/>
      </rPr>
      <t>80%</t>
    </r>
    <r>
      <rPr>
        <sz val="12"/>
        <rFont val="仿宋_GB2312"/>
        <family val="3"/>
      </rPr>
      <t>；桥梁工程完成至</t>
    </r>
    <r>
      <rPr>
        <sz val="12"/>
        <rFont val="Times New Roman"/>
        <family val="1"/>
      </rPr>
      <t>90%</t>
    </r>
    <r>
      <rPr>
        <sz val="12"/>
        <rFont val="仿宋_GB2312"/>
        <family val="3"/>
      </rPr>
      <t>；第三季度开累完成路面工程至</t>
    </r>
    <r>
      <rPr>
        <sz val="12"/>
        <rFont val="Times New Roman"/>
        <family val="1"/>
      </rPr>
      <t>100%</t>
    </r>
    <r>
      <rPr>
        <sz val="12"/>
        <rFont val="仿宋_GB2312"/>
        <family val="3"/>
      </rPr>
      <t>（站北路除外），站前广场完成至</t>
    </r>
    <r>
      <rPr>
        <sz val="12"/>
        <rFont val="Times New Roman"/>
        <family val="1"/>
      </rPr>
      <t>90%</t>
    </r>
    <r>
      <rPr>
        <sz val="12"/>
        <rFont val="仿宋_GB2312"/>
        <family val="3"/>
      </rPr>
      <t>；桥梁工程完成至</t>
    </r>
    <r>
      <rPr>
        <sz val="12"/>
        <rFont val="Times New Roman"/>
        <family val="1"/>
      </rPr>
      <t>100%</t>
    </r>
    <r>
      <rPr>
        <sz val="12"/>
        <rFont val="仿宋_GB2312"/>
        <family val="3"/>
      </rPr>
      <t>；第四季度（站北路除外）开累完成道路工程至</t>
    </r>
    <r>
      <rPr>
        <sz val="12"/>
        <rFont val="Times New Roman"/>
        <family val="1"/>
      </rPr>
      <t>100%</t>
    </r>
    <r>
      <rPr>
        <sz val="12"/>
        <rFont val="仿宋_GB2312"/>
        <family val="3"/>
      </rPr>
      <t>；站前广场完成至</t>
    </r>
    <r>
      <rPr>
        <sz val="12"/>
        <rFont val="Times New Roman"/>
        <family val="1"/>
      </rPr>
      <t>100%</t>
    </r>
  </si>
  <si>
    <t>黄迟迟</t>
  </si>
  <si>
    <r>
      <t>城建公司</t>
    </r>
    <r>
      <rPr>
        <sz val="12"/>
        <rFont val="Times New Roman"/>
        <family val="1"/>
      </rPr>
      <t xml:space="preserve">
</t>
    </r>
    <r>
      <rPr>
        <sz val="12"/>
        <rFont val="仿宋_GB2312"/>
        <family val="3"/>
      </rPr>
      <t>水务公司</t>
    </r>
    <r>
      <rPr>
        <sz val="12"/>
        <rFont val="Times New Roman"/>
        <family val="1"/>
      </rPr>
      <t xml:space="preserve">
</t>
    </r>
    <r>
      <rPr>
        <sz val="12"/>
        <rFont val="仿宋_GB2312"/>
        <family val="3"/>
      </rPr>
      <t>市政公司</t>
    </r>
    <r>
      <rPr>
        <sz val="12"/>
        <rFont val="Times New Roman"/>
        <family val="1"/>
      </rPr>
      <t xml:space="preserve">
</t>
    </r>
    <r>
      <rPr>
        <sz val="12"/>
        <rFont val="仿宋_GB2312"/>
        <family val="3"/>
      </rPr>
      <t>东园镇</t>
    </r>
  </si>
  <si>
    <t>城建道路</t>
  </si>
  <si>
    <t>白沙片区棚户区改造项目</t>
  </si>
  <si>
    <t>洛阳镇</t>
  </si>
  <si>
    <r>
      <t>规划范围约</t>
    </r>
    <r>
      <rPr>
        <sz val="12"/>
        <rFont val="Times New Roman"/>
        <family val="1"/>
      </rPr>
      <t>9</t>
    </r>
    <r>
      <rPr>
        <sz val="12"/>
        <rFont val="仿宋_GB2312"/>
        <family val="3"/>
      </rPr>
      <t>平方公里，涉及拆迁面积</t>
    </r>
    <r>
      <rPr>
        <sz val="12"/>
        <rFont val="Times New Roman"/>
        <family val="1"/>
      </rPr>
      <t>370</t>
    </r>
    <r>
      <rPr>
        <sz val="12"/>
        <rFont val="仿宋_GB2312"/>
        <family val="3"/>
      </rPr>
      <t>万平方米，建设内容包括项目用地范围内的道路、绿地公园、综合管廊、文化体育设施等公益性基础设施建设</t>
    </r>
  </si>
  <si>
    <t>2019-2024</t>
  </si>
  <si>
    <r>
      <t>一期：一、二季度安置房一期地块一</t>
    </r>
    <r>
      <rPr>
        <sz val="12"/>
        <rFont val="Times New Roman"/>
        <family val="1"/>
      </rPr>
      <t>1#</t>
    </r>
    <r>
      <rPr>
        <sz val="12"/>
        <rFont val="仿宋_GB2312"/>
        <family val="3"/>
      </rPr>
      <t>、</t>
    </r>
    <r>
      <rPr>
        <sz val="12"/>
        <rFont val="Times New Roman"/>
        <family val="1"/>
      </rPr>
      <t>7#</t>
    </r>
    <r>
      <rPr>
        <sz val="12"/>
        <rFont val="仿宋_GB2312"/>
        <family val="3"/>
      </rPr>
      <t>、</t>
    </r>
    <r>
      <rPr>
        <sz val="12"/>
        <rFont val="Times New Roman"/>
        <family val="1"/>
      </rPr>
      <t>21#</t>
    </r>
    <r>
      <rPr>
        <sz val="12"/>
        <rFont val="仿宋_GB2312"/>
        <family val="3"/>
      </rPr>
      <t>楼装修、机电安装施工，安置房三期地块八、九进行地基与基础施工；三、四季度安置房一期地块一</t>
    </r>
    <r>
      <rPr>
        <sz val="12"/>
        <rFont val="Times New Roman"/>
        <family val="1"/>
      </rPr>
      <t>1#</t>
    </r>
    <r>
      <rPr>
        <sz val="12"/>
        <rFont val="仿宋_GB2312"/>
        <family val="3"/>
      </rPr>
      <t>、</t>
    </r>
    <r>
      <rPr>
        <sz val="12"/>
        <rFont val="Times New Roman"/>
        <family val="1"/>
      </rPr>
      <t>7#</t>
    </r>
    <r>
      <rPr>
        <sz val="12"/>
        <rFont val="仿宋_GB2312"/>
        <family val="3"/>
      </rPr>
      <t>、</t>
    </r>
    <r>
      <rPr>
        <sz val="12"/>
        <rFont val="Times New Roman"/>
        <family val="1"/>
      </rPr>
      <t>21#</t>
    </r>
    <r>
      <rPr>
        <sz val="12"/>
        <rFont val="仿宋_GB2312"/>
        <family val="3"/>
      </rPr>
      <t>楼景观园林施工及收尾工作，安置房三期地块八、九进行主体施工</t>
    </r>
    <r>
      <rPr>
        <sz val="12"/>
        <rFont val="Times New Roman"/>
        <family val="1"/>
      </rPr>
      <t xml:space="preserve">
</t>
    </r>
    <r>
      <rPr>
        <sz val="12"/>
        <rFont val="仿宋_GB2312"/>
        <family val="3"/>
      </rPr>
      <t>二期：一、二季度安置房二期地块三、四、七进行室内外装修及机电安装施工，地块五、六地基与基础施工；三季度安置房二期地块三、四、七进行室内外装修及机电安装施工，地块五、六主体结构施工；四季度安置房二期地块三、四、七进行室外园林景观施工，地块五、六主体结构施工</t>
    </r>
  </si>
  <si>
    <r>
      <t>韩</t>
    </r>
    <r>
      <rPr>
        <sz val="12"/>
        <rFont val="Times New Roman"/>
        <family val="1"/>
      </rPr>
      <t xml:space="preserve">  </t>
    </r>
    <r>
      <rPr>
        <sz val="12"/>
        <rFont val="仿宋_GB2312"/>
        <family val="3"/>
      </rPr>
      <t>旭</t>
    </r>
  </si>
  <si>
    <t>18618482851</t>
  </si>
  <si>
    <r>
      <t>规划建设与交通运输局</t>
    </r>
    <r>
      <rPr>
        <sz val="12"/>
        <rFont val="Times New Roman"/>
        <family val="1"/>
      </rPr>
      <t xml:space="preserve">
</t>
    </r>
    <r>
      <rPr>
        <sz val="12"/>
        <rFont val="仿宋_GB2312"/>
        <family val="3"/>
      </rPr>
      <t>洛阳镇</t>
    </r>
  </si>
  <si>
    <r>
      <t>一期</t>
    </r>
    <r>
      <rPr>
        <sz val="12"/>
        <rFont val="Times New Roman"/>
        <family val="1"/>
      </rPr>
      <t>2</t>
    </r>
    <r>
      <rPr>
        <sz val="12"/>
        <rFont val="仿宋_GB2312"/>
        <family val="3"/>
      </rPr>
      <t>亿，二期</t>
    </r>
    <r>
      <rPr>
        <sz val="12"/>
        <rFont val="Times New Roman"/>
        <family val="1"/>
      </rPr>
      <t>5</t>
    </r>
    <r>
      <rPr>
        <sz val="12"/>
        <rFont val="仿宋_GB2312"/>
        <family val="3"/>
      </rPr>
      <t>亿</t>
    </r>
  </si>
  <si>
    <t>泉东大道</t>
  </si>
  <si>
    <r>
      <t>全长</t>
    </r>
    <r>
      <rPr>
        <sz val="12"/>
        <rFont val="Times New Roman"/>
        <family val="1"/>
      </rPr>
      <t>13.9</t>
    </r>
    <r>
      <rPr>
        <sz val="12"/>
        <rFont val="仿宋_GB2312"/>
        <family val="3"/>
      </rPr>
      <t>公里，城市主干道，双向</t>
    </r>
    <r>
      <rPr>
        <sz val="12"/>
        <rFont val="Times New Roman"/>
        <family val="1"/>
      </rPr>
      <t>8</t>
    </r>
    <r>
      <rPr>
        <sz val="12"/>
        <rFont val="仿宋_GB2312"/>
        <family val="3"/>
      </rPr>
      <t>车道，设计时速</t>
    </r>
    <r>
      <rPr>
        <sz val="12"/>
        <rFont val="Times New Roman"/>
        <family val="1"/>
      </rPr>
      <t>80</t>
    </r>
    <r>
      <rPr>
        <sz val="12"/>
        <rFont val="仿宋_GB2312"/>
        <family val="3"/>
      </rPr>
      <t>公里</t>
    </r>
    <r>
      <rPr>
        <sz val="12"/>
        <rFont val="Times New Roman"/>
        <family val="1"/>
      </rPr>
      <t>/</t>
    </r>
    <r>
      <rPr>
        <sz val="12"/>
        <rFont val="仿宋_GB2312"/>
        <family val="3"/>
      </rPr>
      <t>小时</t>
    </r>
  </si>
  <si>
    <r>
      <t>（泉东大道）杏秀路</t>
    </r>
    <r>
      <rPr>
        <sz val="12"/>
        <rFont val="Times New Roman"/>
        <family val="1"/>
      </rPr>
      <t>-</t>
    </r>
    <r>
      <rPr>
        <sz val="12"/>
        <rFont val="仿宋_GB2312"/>
        <family val="3"/>
      </rPr>
      <t>海玉路段：一季度开累完成路基工程至</t>
    </r>
    <r>
      <rPr>
        <sz val="12"/>
        <rFont val="Times New Roman"/>
        <family val="1"/>
      </rPr>
      <t>65%</t>
    </r>
    <r>
      <rPr>
        <sz val="12"/>
        <rFont val="仿宋_GB2312"/>
        <family val="3"/>
      </rPr>
      <t>，桥涵工程至</t>
    </r>
    <r>
      <rPr>
        <sz val="12"/>
        <rFont val="Times New Roman"/>
        <family val="1"/>
      </rPr>
      <t>80%</t>
    </r>
    <r>
      <rPr>
        <sz val="12"/>
        <rFont val="仿宋_GB2312"/>
        <family val="3"/>
      </rPr>
      <t>，综合管线工程至</t>
    </r>
    <r>
      <rPr>
        <sz val="12"/>
        <rFont val="Times New Roman"/>
        <family val="1"/>
      </rPr>
      <t>70%</t>
    </r>
    <r>
      <rPr>
        <sz val="12"/>
        <rFont val="仿宋_GB2312"/>
        <family val="3"/>
      </rPr>
      <t>；二季度开累完成路基工程至</t>
    </r>
    <r>
      <rPr>
        <sz val="12"/>
        <rFont val="Times New Roman"/>
        <family val="1"/>
      </rPr>
      <t>80%</t>
    </r>
    <r>
      <rPr>
        <sz val="12"/>
        <rFont val="仿宋_GB2312"/>
        <family val="3"/>
      </rPr>
      <t>，桥涵工程至</t>
    </r>
    <r>
      <rPr>
        <sz val="12"/>
        <rFont val="Times New Roman"/>
        <family val="1"/>
      </rPr>
      <t>100%</t>
    </r>
    <r>
      <rPr>
        <sz val="12"/>
        <rFont val="仿宋_GB2312"/>
        <family val="3"/>
      </rPr>
      <t>，综合管线工程至</t>
    </r>
    <r>
      <rPr>
        <sz val="12"/>
        <rFont val="Times New Roman"/>
        <family val="1"/>
      </rPr>
      <t>90%</t>
    </r>
    <r>
      <rPr>
        <sz val="12"/>
        <rFont val="仿宋_GB2312"/>
        <family val="3"/>
      </rPr>
      <t>；三季度开累完成路基工程至</t>
    </r>
    <r>
      <rPr>
        <sz val="12"/>
        <rFont val="Times New Roman"/>
        <family val="1"/>
      </rPr>
      <t>100%</t>
    </r>
    <r>
      <rPr>
        <sz val="12"/>
        <rFont val="仿宋_GB2312"/>
        <family val="3"/>
      </rPr>
      <t>，桥涵工程至</t>
    </r>
    <r>
      <rPr>
        <sz val="12"/>
        <rFont val="Times New Roman"/>
        <family val="1"/>
      </rPr>
      <t>100%</t>
    </r>
    <r>
      <rPr>
        <sz val="12"/>
        <rFont val="仿宋_GB2312"/>
        <family val="3"/>
      </rPr>
      <t>，综合管线工程至</t>
    </r>
    <r>
      <rPr>
        <sz val="12"/>
        <rFont val="Times New Roman"/>
        <family val="1"/>
      </rPr>
      <t>100%</t>
    </r>
    <r>
      <rPr>
        <sz val="12"/>
        <rFont val="仿宋_GB2312"/>
        <family val="3"/>
      </rPr>
      <t>；四季度完成路面及附属工程</t>
    </r>
    <r>
      <rPr>
        <sz val="12"/>
        <rFont val="Times New Roman"/>
        <family val="1"/>
      </rPr>
      <t xml:space="preserve">                                                      
</t>
    </r>
    <r>
      <rPr>
        <sz val="12"/>
        <rFont val="仿宋_GB2312"/>
        <family val="3"/>
      </rPr>
      <t>高铁段：</t>
    </r>
    <r>
      <rPr>
        <sz val="12"/>
        <rFont val="Times New Roman"/>
        <family val="1"/>
      </rPr>
      <t>2021</t>
    </r>
    <r>
      <rPr>
        <sz val="12"/>
        <rFont val="仿宋_GB2312"/>
        <family val="3"/>
      </rPr>
      <t>年完工</t>
    </r>
  </si>
  <si>
    <r>
      <t>杏秀路</t>
    </r>
    <r>
      <rPr>
        <sz val="12"/>
        <rFont val="Times New Roman"/>
        <family val="1"/>
      </rPr>
      <t>-</t>
    </r>
    <r>
      <rPr>
        <sz val="12"/>
        <rFont val="仿宋_GB2312"/>
        <family val="3"/>
      </rPr>
      <t>海玉路段：</t>
    </r>
    <r>
      <rPr>
        <sz val="12"/>
        <rFont val="Times New Roman"/>
        <family val="1"/>
      </rPr>
      <t xml:space="preserve">
2022</t>
    </r>
    <r>
      <rPr>
        <sz val="12"/>
        <rFont val="仿宋_GB2312"/>
        <family val="3"/>
      </rPr>
      <t>年</t>
    </r>
    <r>
      <rPr>
        <sz val="12"/>
        <rFont val="Times New Roman"/>
        <family val="1"/>
      </rPr>
      <t>03</t>
    </r>
    <r>
      <rPr>
        <sz val="12"/>
        <rFont val="仿宋_GB2312"/>
        <family val="3"/>
      </rPr>
      <t>月</t>
    </r>
  </si>
  <si>
    <r>
      <t>周勇明</t>
    </r>
    <r>
      <rPr>
        <sz val="12"/>
        <rFont val="Times New Roman"/>
        <family val="1"/>
      </rPr>
      <t xml:space="preserve"> 
</t>
    </r>
    <r>
      <rPr>
        <sz val="12"/>
        <rFont val="仿宋_GB2312"/>
        <family val="3"/>
      </rPr>
      <t>黄嘉川</t>
    </r>
    <r>
      <rPr>
        <sz val="12"/>
        <rFont val="Times New Roman"/>
        <family val="1"/>
      </rPr>
      <t xml:space="preserve"> </t>
    </r>
  </si>
  <si>
    <t>15859517903
18859515189</t>
  </si>
  <si>
    <r>
      <t>城建公司</t>
    </r>
    <r>
      <rPr>
        <sz val="12"/>
        <rFont val="Times New Roman"/>
        <family val="1"/>
      </rPr>
      <t xml:space="preserve">
</t>
    </r>
    <r>
      <rPr>
        <sz val="12"/>
        <rFont val="仿宋_GB2312"/>
        <family val="3"/>
      </rPr>
      <t>水务公司</t>
    </r>
    <r>
      <rPr>
        <sz val="12"/>
        <rFont val="Times New Roman"/>
        <family val="1"/>
      </rPr>
      <t xml:space="preserve">
</t>
    </r>
    <r>
      <rPr>
        <sz val="12"/>
        <rFont val="仿宋_GB2312"/>
        <family val="3"/>
      </rPr>
      <t>市政公司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百崎乡</t>
    </r>
  </si>
  <si>
    <r>
      <t>政府投资</t>
    </r>
    <r>
      <rPr>
        <sz val="12"/>
        <rFont val="Times New Roman"/>
        <family val="1"/>
      </rPr>
      <t>PPP</t>
    </r>
    <r>
      <rPr>
        <sz val="12"/>
        <rFont val="仿宋_GB2312"/>
        <family val="3"/>
      </rPr>
      <t>、</t>
    </r>
    <r>
      <rPr>
        <sz val="12"/>
        <rFont val="Times New Roman"/>
        <family val="1"/>
      </rPr>
      <t>EPC</t>
    </r>
  </si>
  <si>
    <t>海城大道（海山大道至张纬四路）、（玉田互通）</t>
  </si>
  <si>
    <r>
      <t>东园镇</t>
    </r>
    <r>
      <rPr>
        <sz val="12"/>
        <rFont val="Times New Roman"/>
        <family val="1"/>
      </rPr>
      <t xml:space="preserve">
</t>
    </r>
    <r>
      <rPr>
        <sz val="12"/>
        <rFont val="仿宋_GB2312"/>
        <family val="3"/>
      </rPr>
      <t>张坂镇</t>
    </r>
  </si>
  <si>
    <r>
      <t>“</t>
    </r>
    <r>
      <rPr>
        <sz val="12"/>
        <rFont val="仿宋_GB2312"/>
        <family val="3"/>
      </rPr>
      <t>五纵五横</t>
    </r>
    <r>
      <rPr>
        <sz val="12"/>
        <rFont val="Times New Roman"/>
        <family val="1"/>
      </rPr>
      <t>”</t>
    </r>
    <r>
      <rPr>
        <sz val="12"/>
        <rFont val="仿宋_GB2312"/>
        <family val="3"/>
      </rPr>
      <t>之四纵</t>
    </r>
    <r>
      <rPr>
        <sz val="12"/>
        <rFont val="Times New Roman"/>
        <family val="1"/>
      </rPr>
      <t>/</t>
    </r>
    <r>
      <rPr>
        <sz val="12"/>
        <rFont val="仿宋_GB2312"/>
        <family val="3"/>
      </rPr>
      <t>城市主干道；起于海城大道与海山大道交叉口，向东下穿福厦客专后下穿泉州绕城高速，终于张纬四路，全长约</t>
    </r>
    <r>
      <rPr>
        <sz val="12"/>
        <rFont val="Times New Roman"/>
        <family val="1"/>
      </rPr>
      <t>4.2km</t>
    </r>
    <r>
      <rPr>
        <sz val="12"/>
        <rFont val="仿宋_GB2312"/>
        <family val="3"/>
      </rPr>
      <t>，道路红线宽</t>
    </r>
    <r>
      <rPr>
        <sz val="12"/>
        <rFont val="Times New Roman"/>
        <family val="1"/>
      </rPr>
      <t>60</t>
    </r>
    <r>
      <rPr>
        <sz val="12"/>
        <rFont val="仿宋_GB2312"/>
        <family val="3"/>
      </rPr>
      <t>米，主车道双向</t>
    </r>
    <r>
      <rPr>
        <sz val="12"/>
        <rFont val="Times New Roman"/>
        <family val="1"/>
      </rPr>
      <t>8</t>
    </r>
    <r>
      <rPr>
        <sz val="12"/>
        <rFont val="仿宋_GB2312"/>
        <family val="3"/>
      </rPr>
      <t>车道，设计车速</t>
    </r>
    <r>
      <rPr>
        <sz val="12"/>
        <rFont val="Times New Roman"/>
        <family val="1"/>
      </rPr>
      <t>80</t>
    </r>
    <r>
      <rPr>
        <sz val="12"/>
        <rFont val="仿宋_GB2312"/>
        <family val="3"/>
      </rPr>
      <t>公里</t>
    </r>
    <r>
      <rPr>
        <sz val="12"/>
        <rFont val="Times New Roman"/>
        <family val="1"/>
      </rPr>
      <t>/</t>
    </r>
    <r>
      <rPr>
        <sz val="12"/>
        <rFont val="仿宋_GB2312"/>
        <family val="3"/>
      </rPr>
      <t>小时，两侧设置辅道和人行道；含玉田互通一座</t>
    </r>
  </si>
  <si>
    <t>2018-2023</t>
  </si>
  <si>
    <r>
      <t>海山大道至张纬四路段：</t>
    </r>
    <r>
      <rPr>
        <sz val="12"/>
        <rFont val="Times New Roman"/>
        <family val="1"/>
      </rPr>
      <t>2021</t>
    </r>
    <r>
      <rPr>
        <sz val="12"/>
        <rFont val="仿宋_GB2312"/>
        <family val="3"/>
      </rPr>
      <t>年完工</t>
    </r>
    <r>
      <rPr>
        <sz val="12"/>
        <rFont val="Times New Roman"/>
        <family val="1"/>
      </rPr>
      <t xml:space="preserve">
</t>
    </r>
    <r>
      <rPr>
        <sz val="12"/>
        <rFont val="仿宋_GB2312"/>
        <family val="3"/>
      </rPr>
      <t>玉田互通：一季度完成路基土石方工程至</t>
    </r>
    <r>
      <rPr>
        <sz val="12"/>
        <rFont val="Times New Roman"/>
        <family val="1"/>
      </rPr>
      <t>10%</t>
    </r>
    <r>
      <rPr>
        <sz val="12"/>
        <rFont val="仿宋_GB2312"/>
        <family val="3"/>
      </rPr>
      <t>；二季度完成路基土石方工程至</t>
    </r>
    <r>
      <rPr>
        <sz val="12"/>
        <rFont val="Times New Roman"/>
        <family val="1"/>
      </rPr>
      <t>20%</t>
    </r>
    <r>
      <rPr>
        <sz val="12"/>
        <rFont val="仿宋_GB2312"/>
        <family val="3"/>
      </rPr>
      <t>，部分桥梁桩基工程至</t>
    </r>
    <r>
      <rPr>
        <sz val="12"/>
        <rFont val="Times New Roman"/>
        <family val="1"/>
      </rPr>
      <t>10%</t>
    </r>
    <r>
      <rPr>
        <sz val="12"/>
        <rFont val="仿宋_GB2312"/>
        <family val="3"/>
      </rPr>
      <t>；三季度完成部分桩基工程至</t>
    </r>
    <r>
      <rPr>
        <sz val="12"/>
        <rFont val="Times New Roman"/>
        <family val="1"/>
      </rPr>
      <t>30%</t>
    </r>
    <r>
      <rPr>
        <sz val="12"/>
        <rFont val="仿宋_GB2312"/>
        <family val="3"/>
      </rPr>
      <t>；四季度完成路基土石方工程至</t>
    </r>
    <r>
      <rPr>
        <sz val="12"/>
        <rFont val="Times New Roman"/>
        <family val="1"/>
      </rPr>
      <t>50%</t>
    </r>
    <r>
      <rPr>
        <sz val="12"/>
        <rFont val="仿宋_GB2312"/>
        <family val="3"/>
      </rPr>
      <t>，完成部分桥梁下部构造至</t>
    </r>
    <r>
      <rPr>
        <sz val="12"/>
        <rFont val="Times New Roman"/>
        <family val="1"/>
      </rPr>
      <t>30%</t>
    </r>
  </si>
  <si>
    <r>
      <t>周勇明</t>
    </r>
    <r>
      <rPr>
        <sz val="12"/>
        <rFont val="Times New Roman"/>
        <family val="1"/>
      </rPr>
      <t xml:space="preserve">
</t>
    </r>
    <r>
      <rPr>
        <sz val="12"/>
        <rFont val="仿宋_GB2312"/>
        <family val="3"/>
      </rPr>
      <t>黄嘉川</t>
    </r>
    <r>
      <rPr>
        <sz val="12"/>
        <rFont val="Times New Roman"/>
        <family val="1"/>
      </rPr>
      <t xml:space="preserve">
</t>
    </r>
    <r>
      <rPr>
        <sz val="12"/>
        <rFont val="仿宋_GB2312"/>
        <family val="3"/>
      </rPr>
      <t>郭淳源</t>
    </r>
  </si>
  <si>
    <t>15859517903
13559558535</t>
  </si>
  <si>
    <r>
      <t>城建公司</t>
    </r>
    <r>
      <rPr>
        <sz val="12"/>
        <rFont val="Times New Roman"/>
        <family val="1"/>
      </rPr>
      <t xml:space="preserve">
</t>
    </r>
    <r>
      <rPr>
        <sz val="12"/>
        <rFont val="仿宋_GB2312"/>
        <family val="3"/>
      </rPr>
      <t>水务公司</t>
    </r>
    <r>
      <rPr>
        <sz val="12"/>
        <rFont val="Times New Roman"/>
        <family val="1"/>
      </rPr>
      <t xml:space="preserve">
</t>
    </r>
    <r>
      <rPr>
        <sz val="12"/>
        <rFont val="仿宋_GB2312"/>
        <family val="3"/>
      </rPr>
      <t>市政公司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</si>
  <si>
    <r>
      <t>政府投资</t>
    </r>
    <r>
      <rPr>
        <sz val="12"/>
        <rFont val="Times New Roman"/>
        <family val="1"/>
      </rPr>
      <t>PPP</t>
    </r>
  </si>
  <si>
    <t>暂缓，建议不列</t>
  </si>
  <si>
    <t>泉州台商投资区海山大道建设工程</t>
  </si>
  <si>
    <r>
      <t>洛阳镇</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</si>
  <si>
    <r>
      <t>“</t>
    </r>
    <r>
      <rPr>
        <sz val="12"/>
        <rFont val="仿宋_GB2312"/>
        <family val="3"/>
      </rPr>
      <t>五纵五横</t>
    </r>
    <r>
      <rPr>
        <sz val="12"/>
        <rFont val="Times New Roman"/>
        <family val="1"/>
      </rPr>
      <t>”</t>
    </r>
    <r>
      <rPr>
        <sz val="12"/>
        <rFont val="仿宋_GB2312"/>
        <family val="3"/>
      </rPr>
      <t>之三纵，城市快速道；全长约</t>
    </r>
    <r>
      <rPr>
        <sz val="12"/>
        <rFont val="Times New Roman"/>
        <family val="1"/>
      </rPr>
      <t>15.42km</t>
    </r>
    <r>
      <rPr>
        <sz val="12"/>
        <rFont val="仿宋_GB2312"/>
        <family val="3"/>
      </rPr>
      <t>，道路红线宽</t>
    </r>
    <r>
      <rPr>
        <sz val="12"/>
        <rFont val="Times New Roman"/>
        <family val="1"/>
      </rPr>
      <t>70</t>
    </r>
    <r>
      <rPr>
        <sz val="12"/>
        <rFont val="仿宋_GB2312"/>
        <family val="3"/>
      </rPr>
      <t>米，主线采用双向</t>
    </r>
    <r>
      <rPr>
        <sz val="12"/>
        <rFont val="Times New Roman"/>
        <family val="1"/>
      </rPr>
      <t>8</t>
    </r>
    <r>
      <rPr>
        <sz val="12"/>
        <rFont val="仿宋_GB2312"/>
        <family val="3"/>
      </rPr>
      <t>车道标准，道路等级为城市快速路，设计速度</t>
    </r>
    <r>
      <rPr>
        <sz val="12"/>
        <rFont val="Times New Roman"/>
        <family val="1"/>
      </rPr>
      <t>100km/h</t>
    </r>
    <r>
      <rPr>
        <sz val="12"/>
        <rFont val="仿宋_GB2312"/>
        <family val="3"/>
      </rPr>
      <t>；辅道采用双向</t>
    </r>
    <r>
      <rPr>
        <sz val="12"/>
        <rFont val="Times New Roman"/>
        <family val="1"/>
      </rPr>
      <t>4</t>
    </r>
    <r>
      <rPr>
        <sz val="12"/>
        <rFont val="仿宋_GB2312"/>
        <family val="3"/>
      </rPr>
      <t>车道，道路等级为城市主干路，设计速度</t>
    </r>
    <r>
      <rPr>
        <sz val="12"/>
        <rFont val="Times New Roman"/>
        <family val="1"/>
      </rPr>
      <t>40km/h</t>
    </r>
    <r>
      <rPr>
        <sz val="12"/>
        <rFont val="仿宋_GB2312"/>
        <family val="3"/>
      </rPr>
      <t>，除杏纬</t>
    </r>
    <r>
      <rPr>
        <sz val="12"/>
        <rFont val="Times New Roman"/>
        <family val="1"/>
      </rPr>
      <t>1</t>
    </r>
    <r>
      <rPr>
        <sz val="12"/>
        <rFont val="仿宋_GB2312"/>
        <family val="3"/>
      </rPr>
      <t>路至洛阳大道外，道路全线两侧设置辅路</t>
    </r>
  </si>
  <si>
    <t>2020-2025</t>
  </si>
  <si>
    <r>
      <t>第三标段：</t>
    </r>
    <r>
      <rPr>
        <sz val="12"/>
        <rFont val="仿宋_GB2312"/>
        <family val="3"/>
      </rPr>
      <t>一季度完成路基工程至</t>
    </r>
    <r>
      <rPr>
        <sz val="12"/>
        <rFont val="Times New Roman"/>
        <family val="1"/>
      </rPr>
      <t>90%</t>
    </r>
    <r>
      <rPr>
        <sz val="12"/>
        <rFont val="仿宋_GB2312"/>
        <family val="3"/>
      </rPr>
      <t>，桥梁桩基至</t>
    </r>
    <r>
      <rPr>
        <sz val="12"/>
        <rFont val="Times New Roman"/>
        <family val="1"/>
      </rPr>
      <t>80%</t>
    </r>
    <r>
      <rPr>
        <sz val="12"/>
        <rFont val="仿宋_GB2312"/>
        <family val="3"/>
      </rPr>
      <t>，桥梁下部结构至</t>
    </r>
    <r>
      <rPr>
        <sz val="12"/>
        <rFont val="Times New Roman"/>
        <family val="1"/>
      </rPr>
      <t>75%</t>
    </r>
    <r>
      <rPr>
        <sz val="12"/>
        <rFont val="仿宋_GB2312"/>
        <family val="3"/>
      </rPr>
      <t>，桥梁上部结构至</t>
    </r>
    <r>
      <rPr>
        <sz val="12"/>
        <rFont val="Times New Roman"/>
        <family val="1"/>
      </rPr>
      <t>25%</t>
    </r>
    <r>
      <rPr>
        <sz val="12"/>
        <rFont val="仿宋_GB2312"/>
        <family val="3"/>
      </rPr>
      <t>，综合管线工程至</t>
    </r>
    <r>
      <rPr>
        <sz val="12"/>
        <rFont val="Times New Roman"/>
        <family val="1"/>
      </rPr>
      <t>15%</t>
    </r>
    <r>
      <rPr>
        <sz val="12"/>
        <rFont val="仿宋_GB2312"/>
        <family val="3"/>
      </rPr>
      <t>；二季度完成路基工程至</t>
    </r>
    <r>
      <rPr>
        <sz val="12"/>
        <rFont val="Times New Roman"/>
        <family val="1"/>
      </rPr>
      <t>100%</t>
    </r>
    <r>
      <rPr>
        <sz val="12"/>
        <rFont val="仿宋_GB2312"/>
        <family val="3"/>
      </rPr>
      <t>，桥梁桩基至</t>
    </r>
    <r>
      <rPr>
        <sz val="12"/>
        <rFont val="Times New Roman"/>
        <family val="1"/>
      </rPr>
      <t>85%</t>
    </r>
    <r>
      <rPr>
        <sz val="12"/>
        <rFont val="仿宋_GB2312"/>
        <family val="3"/>
      </rPr>
      <t>，桥梁下部结构至</t>
    </r>
    <r>
      <rPr>
        <sz val="12"/>
        <rFont val="Times New Roman"/>
        <family val="1"/>
      </rPr>
      <t>80%</t>
    </r>
    <r>
      <rPr>
        <sz val="12"/>
        <rFont val="仿宋_GB2312"/>
        <family val="3"/>
      </rPr>
      <t>，桥梁上部结构至</t>
    </r>
    <r>
      <rPr>
        <sz val="12"/>
        <rFont val="Times New Roman"/>
        <family val="1"/>
      </rPr>
      <t>30%</t>
    </r>
    <r>
      <rPr>
        <sz val="12"/>
        <rFont val="仿宋_GB2312"/>
        <family val="3"/>
      </rPr>
      <t>，综合管线工程至</t>
    </r>
    <r>
      <rPr>
        <sz val="12"/>
        <rFont val="Times New Roman"/>
        <family val="1"/>
      </rPr>
      <t>25%</t>
    </r>
    <r>
      <rPr>
        <sz val="12"/>
        <rFont val="仿宋_GB2312"/>
        <family val="3"/>
      </rPr>
      <t>；三季度完成桥梁桩基至</t>
    </r>
    <r>
      <rPr>
        <sz val="12"/>
        <rFont val="Times New Roman"/>
        <family val="1"/>
      </rPr>
      <t>90%</t>
    </r>
    <r>
      <rPr>
        <sz val="12"/>
        <rFont val="仿宋_GB2312"/>
        <family val="3"/>
      </rPr>
      <t>，桥梁下部结构至</t>
    </r>
    <r>
      <rPr>
        <sz val="12"/>
        <rFont val="Times New Roman"/>
        <family val="1"/>
      </rPr>
      <t>90%</t>
    </r>
    <r>
      <rPr>
        <sz val="12"/>
        <rFont val="仿宋_GB2312"/>
        <family val="3"/>
      </rPr>
      <t>，桥梁上部结构至</t>
    </r>
    <r>
      <rPr>
        <sz val="12"/>
        <rFont val="Times New Roman"/>
        <family val="1"/>
      </rPr>
      <t>45%</t>
    </r>
    <r>
      <rPr>
        <sz val="12"/>
        <rFont val="仿宋_GB2312"/>
        <family val="3"/>
      </rPr>
      <t>，综合管线工程至</t>
    </r>
    <r>
      <rPr>
        <sz val="12"/>
        <rFont val="Times New Roman"/>
        <family val="1"/>
      </rPr>
      <t>35%</t>
    </r>
    <r>
      <rPr>
        <sz val="12"/>
        <rFont val="仿宋_GB2312"/>
        <family val="3"/>
      </rPr>
      <t>；附属工程至</t>
    </r>
    <r>
      <rPr>
        <sz val="12"/>
        <rFont val="Times New Roman"/>
        <family val="1"/>
      </rPr>
      <t>10%</t>
    </r>
    <r>
      <rPr>
        <sz val="12"/>
        <rFont val="仿宋_GB2312"/>
        <family val="3"/>
      </rPr>
      <t>；四季度完成桥梁桩基至</t>
    </r>
    <r>
      <rPr>
        <sz val="12"/>
        <rFont val="Times New Roman"/>
        <family val="1"/>
      </rPr>
      <t>100%</t>
    </r>
    <r>
      <rPr>
        <sz val="12"/>
        <rFont val="仿宋_GB2312"/>
        <family val="3"/>
      </rPr>
      <t>，桥梁下部结构至</t>
    </r>
    <r>
      <rPr>
        <sz val="12"/>
        <rFont val="Times New Roman"/>
        <family val="1"/>
      </rPr>
      <t>95%</t>
    </r>
    <r>
      <rPr>
        <sz val="12"/>
        <rFont val="仿宋_GB2312"/>
        <family val="3"/>
      </rPr>
      <t>，桥梁上部结构至</t>
    </r>
    <r>
      <rPr>
        <sz val="12"/>
        <rFont val="Times New Roman"/>
        <family val="1"/>
      </rPr>
      <t>65%</t>
    </r>
    <r>
      <rPr>
        <sz val="12"/>
        <rFont val="仿宋_GB2312"/>
        <family val="3"/>
      </rPr>
      <t>，综合管线工程至</t>
    </r>
    <r>
      <rPr>
        <sz val="12"/>
        <rFont val="Times New Roman"/>
        <family val="1"/>
      </rPr>
      <t>50%</t>
    </r>
    <r>
      <rPr>
        <sz val="12"/>
        <rFont val="仿宋_GB2312"/>
        <family val="3"/>
      </rPr>
      <t>，附属工程至</t>
    </r>
    <r>
      <rPr>
        <sz val="12"/>
        <rFont val="Times New Roman"/>
        <family val="1"/>
      </rPr>
      <t>30%</t>
    </r>
    <r>
      <rPr>
        <sz val="12"/>
        <rFont val="仿宋_GB2312"/>
        <family val="3"/>
      </rPr>
      <t>；</t>
    </r>
    <r>
      <rPr>
        <sz val="12"/>
        <rFont val="Times New Roman"/>
        <family val="1"/>
      </rPr>
      <t xml:space="preserve">                                                                    
</t>
    </r>
    <r>
      <rPr>
        <b/>
        <sz val="12"/>
        <rFont val="仿宋_GB2312"/>
        <family val="3"/>
      </rPr>
      <t>第四标段：</t>
    </r>
    <r>
      <rPr>
        <sz val="12"/>
        <rFont val="仿宋_GB2312"/>
        <family val="3"/>
      </rPr>
      <t>一季度完成路基工程至</t>
    </r>
    <r>
      <rPr>
        <sz val="12"/>
        <rFont val="Times New Roman"/>
        <family val="1"/>
      </rPr>
      <t>45%</t>
    </r>
    <r>
      <rPr>
        <sz val="12"/>
        <rFont val="仿宋_GB2312"/>
        <family val="3"/>
      </rPr>
      <t>，桥梁桩基至</t>
    </r>
    <r>
      <rPr>
        <sz val="12"/>
        <rFont val="Times New Roman"/>
        <family val="1"/>
      </rPr>
      <t>70%</t>
    </r>
    <r>
      <rPr>
        <sz val="12"/>
        <rFont val="仿宋_GB2312"/>
        <family val="3"/>
      </rPr>
      <t>，桥梁下部结构至</t>
    </r>
    <r>
      <rPr>
        <sz val="12"/>
        <rFont val="Times New Roman"/>
        <family val="1"/>
      </rPr>
      <t>24%</t>
    </r>
    <r>
      <rPr>
        <sz val="12"/>
        <rFont val="仿宋_GB2312"/>
        <family val="3"/>
      </rPr>
      <t>；桥梁上部结构至</t>
    </r>
    <r>
      <rPr>
        <sz val="12"/>
        <rFont val="Times New Roman"/>
        <family val="1"/>
      </rPr>
      <t>12%</t>
    </r>
    <r>
      <rPr>
        <sz val="12"/>
        <rFont val="仿宋_GB2312"/>
        <family val="3"/>
      </rPr>
      <t>；二季度完成路基工程至</t>
    </r>
    <r>
      <rPr>
        <sz val="12"/>
        <rFont val="Times New Roman"/>
        <family val="1"/>
      </rPr>
      <t>55%</t>
    </r>
    <r>
      <rPr>
        <sz val="12"/>
        <rFont val="仿宋_GB2312"/>
        <family val="3"/>
      </rPr>
      <t>，桥梁桩基至</t>
    </r>
    <r>
      <rPr>
        <sz val="12"/>
        <rFont val="Times New Roman"/>
        <family val="1"/>
      </rPr>
      <t>95%</t>
    </r>
    <r>
      <rPr>
        <sz val="12"/>
        <rFont val="仿宋_GB2312"/>
        <family val="3"/>
      </rPr>
      <t>，综合管线工程至</t>
    </r>
    <r>
      <rPr>
        <sz val="12"/>
        <rFont val="Times New Roman"/>
        <family val="1"/>
      </rPr>
      <t>10%</t>
    </r>
    <r>
      <rPr>
        <sz val="12"/>
        <rFont val="仿宋_GB2312"/>
        <family val="3"/>
      </rPr>
      <t>，桥梁下部结构至</t>
    </r>
    <r>
      <rPr>
        <sz val="12"/>
        <rFont val="Times New Roman"/>
        <family val="1"/>
      </rPr>
      <t>40%</t>
    </r>
    <r>
      <rPr>
        <sz val="12"/>
        <rFont val="仿宋_GB2312"/>
        <family val="3"/>
      </rPr>
      <t>，桥梁上部结构至</t>
    </r>
    <r>
      <rPr>
        <sz val="12"/>
        <rFont val="Times New Roman"/>
        <family val="1"/>
      </rPr>
      <t>25%</t>
    </r>
    <r>
      <rPr>
        <sz val="12"/>
        <rFont val="仿宋_GB2312"/>
        <family val="3"/>
      </rPr>
      <t>，综合管线工程至</t>
    </r>
    <r>
      <rPr>
        <sz val="12"/>
        <rFont val="Times New Roman"/>
        <family val="1"/>
      </rPr>
      <t>15%</t>
    </r>
    <r>
      <rPr>
        <sz val="12"/>
        <rFont val="仿宋_GB2312"/>
        <family val="3"/>
      </rPr>
      <t>；三季度完成路基工程至</t>
    </r>
    <r>
      <rPr>
        <sz val="12"/>
        <rFont val="Times New Roman"/>
        <family val="1"/>
      </rPr>
      <t>65%</t>
    </r>
    <r>
      <rPr>
        <sz val="12"/>
        <rFont val="仿宋_GB2312"/>
        <family val="3"/>
      </rPr>
      <t>，桥梁下部结构至</t>
    </r>
    <r>
      <rPr>
        <sz val="12"/>
        <rFont val="Times New Roman"/>
        <family val="1"/>
      </rPr>
      <t>55%</t>
    </r>
    <r>
      <rPr>
        <sz val="12"/>
        <rFont val="仿宋_GB2312"/>
        <family val="3"/>
      </rPr>
      <t>，桥梁上部结构至</t>
    </r>
    <r>
      <rPr>
        <sz val="12"/>
        <rFont val="Times New Roman"/>
        <family val="1"/>
      </rPr>
      <t>45%</t>
    </r>
    <r>
      <rPr>
        <sz val="12"/>
        <rFont val="仿宋_GB2312"/>
        <family val="3"/>
      </rPr>
      <t>，综合管线工程至</t>
    </r>
    <r>
      <rPr>
        <sz val="12"/>
        <rFont val="Times New Roman"/>
        <family val="1"/>
      </rPr>
      <t>30%</t>
    </r>
    <r>
      <rPr>
        <sz val="12"/>
        <rFont val="仿宋_GB2312"/>
        <family val="3"/>
      </rPr>
      <t>；四季度完成路基工程至</t>
    </r>
    <r>
      <rPr>
        <sz val="12"/>
        <rFont val="Times New Roman"/>
        <family val="1"/>
      </rPr>
      <t>75%</t>
    </r>
    <r>
      <rPr>
        <sz val="12"/>
        <rFont val="仿宋_GB2312"/>
        <family val="3"/>
      </rPr>
      <t>，桥梁下部结构至</t>
    </r>
    <r>
      <rPr>
        <sz val="12"/>
        <rFont val="Times New Roman"/>
        <family val="1"/>
      </rPr>
      <t>70%</t>
    </r>
    <r>
      <rPr>
        <sz val="12"/>
        <rFont val="仿宋_GB2312"/>
        <family val="3"/>
      </rPr>
      <t>，桥梁上部结构至</t>
    </r>
    <r>
      <rPr>
        <sz val="12"/>
        <rFont val="Times New Roman"/>
        <family val="1"/>
      </rPr>
      <t>60%</t>
    </r>
    <r>
      <rPr>
        <sz val="12"/>
        <rFont val="仿宋_GB2312"/>
        <family val="3"/>
      </rPr>
      <t>，综合管线工程至</t>
    </r>
    <r>
      <rPr>
        <sz val="12"/>
        <rFont val="Times New Roman"/>
        <family val="1"/>
      </rPr>
      <t>50%</t>
    </r>
  </si>
  <si>
    <r>
      <t>2023</t>
    </r>
    <r>
      <rPr>
        <sz val="12"/>
        <rFont val="仿宋_GB2312"/>
        <family val="3"/>
      </rPr>
      <t>年</t>
    </r>
    <r>
      <rPr>
        <sz val="12"/>
        <rFont val="Times New Roman"/>
        <family val="1"/>
      </rPr>
      <t>2</t>
    </r>
    <r>
      <rPr>
        <sz val="12"/>
        <rFont val="仿宋_GB2312"/>
        <family val="3"/>
      </rPr>
      <t>月</t>
    </r>
  </si>
  <si>
    <r>
      <t>陈志福</t>
    </r>
    <r>
      <rPr>
        <sz val="12"/>
        <rFont val="Times New Roman"/>
        <family val="1"/>
      </rPr>
      <t xml:space="preserve">
</t>
    </r>
    <r>
      <rPr>
        <sz val="12"/>
        <rFont val="仿宋_GB2312"/>
        <family val="3"/>
      </rPr>
      <t>吴大建</t>
    </r>
    <r>
      <rPr>
        <sz val="12"/>
        <rFont val="Times New Roman"/>
        <family val="1"/>
      </rPr>
      <t xml:space="preserve">
</t>
    </r>
    <r>
      <rPr>
        <sz val="12"/>
        <rFont val="仿宋_GB2312"/>
        <family val="3"/>
      </rPr>
      <t>张宇霖</t>
    </r>
    <r>
      <rPr>
        <sz val="12"/>
        <rFont val="Times New Roman"/>
        <family val="1"/>
      </rPr>
      <t xml:space="preserve">
</t>
    </r>
    <r>
      <rPr>
        <sz val="12"/>
        <rFont val="仿宋_GB2312"/>
        <family val="3"/>
      </rPr>
      <t>刘天奇</t>
    </r>
    <r>
      <rPr>
        <sz val="12"/>
        <rFont val="Times New Roman"/>
        <family val="1"/>
      </rPr>
      <t xml:space="preserve">
</t>
    </r>
    <r>
      <rPr>
        <sz val="12"/>
        <rFont val="仿宋_GB2312"/>
        <family val="3"/>
      </rPr>
      <t>杨伟铭</t>
    </r>
  </si>
  <si>
    <t>18659023021
13960355178
15959580859
18084624726
19959676655</t>
  </si>
  <si>
    <r>
      <t>城建公司</t>
    </r>
    <r>
      <rPr>
        <sz val="12"/>
        <rFont val="Times New Roman"/>
        <family val="1"/>
      </rPr>
      <t xml:space="preserve">
</t>
    </r>
    <r>
      <rPr>
        <sz val="12"/>
        <rFont val="仿宋_GB2312"/>
        <family val="3"/>
      </rPr>
      <t>水务公司</t>
    </r>
    <r>
      <rPr>
        <sz val="12"/>
        <rFont val="Times New Roman"/>
        <family val="1"/>
      </rPr>
      <t xml:space="preserve">
</t>
    </r>
    <r>
      <rPr>
        <sz val="12"/>
        <rFont val="仿宋_GB2312"/>
        <family val="3"/>
      </rPr>
      <t>洛阳镇</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</si>
  <si>
    <r>
      <t>泉州台商投资区海湾大道（海江大道</t>
    </r>
    <r>
      <rPr>
        <sz val="12"/>
        <rFont val="Times New Roman"/>
        <family val="1"/>
      </rPr>
      <t>-16</t>
    </r>
    <r>
      <rPr>
        <sz val="12"/>
        <rFont val="仿宋_GB2312"/>
        <family val="3"/>
      </rPr>
      <t>号码头）工程</t>
    </r>
  </si>
  <si>
    <r>
      <t>东园镇</t>
    </r>
    <r>
      <rPr>
        <sz val="12"/>
        <rFont val="Times New Roman"/>
        <family val="1"/>
      </rPr>
      <t xml:space="preserve"> </t>
    </r>
    <r>
      <rPr>
        <sz val="12"/>
        <rFont val="仿宋_GB2312"/>
        <family val="3"/>
      </rPr>
      <t>百崎乡</t>
    </r>
  </si>
  <si>
    <r>
      <t>“</t>
    </r>
    <r>
      <rPr>
        <sz val="12"/>
        <rFont val="仿宋_GB2312"/>
        <family val="3"/>
      </rPr>
      <t>五纵五横</t>
    </r>
    <r>
      <rPr>
        <sz val="12"/>
        <rFont val="Times New Roman"/>
        <family val="1"/>
      </rPr>
      <t>”</t>
    </r>
    <r>
      <rPr>
        <sz val="12"/>
        <rFont val="仿宋_GB2312"/>
        <family val="3"/>
      </rPr>
      <t>之五横，城市主干路兼一级公路，起于</t>
    </r>
    <r>
      <rPr>
        <sz val="12"/>
        <rFont val="Times New Roman"/>
        <family val="1"/>
      </rPr>
      <t>16</t>
    </r>
    <r>
      <rPr>
        <sz val="12"/>
        <rFont val="仿宋_GB2312"/>
        <family val="3"/>
      </rPr>
      <t>号码头，终于后渚大桥东桥头互通，全长</t>
    </r>
    <r>
      <rPr>
        <sz val="12"/>
        <rFont val="Times New Roman"/>
        <family val="1"/>
      </rPr>
      <t>11.35km</t>
    </r>
    <r>
      <rPr>
        <sz val="12"/>
        <rFont val="仿宋_GB2312"/>
        <family val="3"/>
      </rPr>
      <t>，道路红线宽</t>
    </r>
    <r>
      <rPr>
        <sz val="12"/>
        <rFont val="Times New Roman"/>
        <family val="1"/>
      </rPr>
      <t>59~74m</t>
    </r>
    <r>
      <rPr>
        <sz val="12"/>
        <rFont val="仿宋_GB2312"/>
        <family val="3"/>
      </rPr>
      <t>，主路设计速度</t>
    </r>
    <r>
      <rPr>
        <sz val="12"/>
        <rFont val="Times New Roman"/>
        <family val="1"/>
      </rPr>
      <t>100km/h</t>
    </r>
    <r>
      <rPr>
        <sz val="12"/>
        <rFont val="仿宋_GB2312"/>
        <family val="3"/>
      </rPr>
      <t>，辅路设计速度为</t>
    </r>
    <r>
      <rPr>
        <sz val="12"/>
        <rFont val="Times New Roman"/>
        <family val="1"/>
      </rPr>
      <t>40km/h</t>
    </r>
    <r>
      <rPr>
        <sz val="12"/>
        <rFont val="仿宋_GB2312"/>
        <family val="3"/>
      </rPr>
      <t>。其中海江大道</t>
    </r>
    <r>
      <rPr>
        <sz val="12"/>
        <rFont val="Times New Roman"/>
        <family val="1"/>
      </rPr>
      <t>—</t>
    </r>
    <r>
      <rPr>
        <sz val="12"/>
        <rFont val="仿宋_GB2312"/>
        <family val="3"/>
      </rPr>
      <t>绕城高速段主线双向</t>
    </r>
    <r>
      <rPr>
        <sz val="12"/>
        <rFont val="Times New Roman"/>
        <family val="1"/>
      </rPr>
      <t>8</t>
    </r>
    <r>
      <rPr>
        <sz val="12"/>
        <rFont val="仿宋_GB2312"/>
        <family val="3"/>
      </rPr>
      <t>车道</t>
    </r>
    <r>
      <rPr>
        <sz val="12"/>
        <rFont val="Times New Roman"/>
        <family val="1"/>
      </rPr>
      <t>+</t>
    </r>
    <r>
      <rPr>
        <sz val="12"/>
        <rFont val="仿宋_GB2312"/>
        <family val="3"/>
      </rPr>
      <t>辅道双向</t>
    </r>
    <r>
      <rPr>
        <sz val="12"/>
        <rFont val="Times New Roman"/>
        <family val="1"/>
      </rPr>
      <t>2</t>
    </r>
    <r>
      <rPr>
        <sz val="12"/>
        <rFont val="仿宋_GB2312"/>
        <family val="3"/>
      </rPr>
      <t>车道标准，绕城高速</t>
    </r>
    <r>
      <rPr>
        <sz val="12"/>
        <rFont val="Times New Roman"/>
        <family val="1"/>
      </rPr>
      <t>—16</t>
    </r>
    <r>
      <rPr>
        <sz val="12"/>
        <rFont val="仿宋_GB2312"/>
        <family val="3"/>
      </rPr>
      <t>号码头段主线双向</t>
    </r>
    <r>
      <rPr>
        <sz val="12"/>
        <rFont val="Times New Roman"/>
        <family val="1"/>
      </rPr>
      <t>6</t>
    </r>
    <r>
      <rPr>
        <sz val="12"/>
        <rFont val="仿宋_GB2312"/>
        <family val="3"/>
      </rPr>
      <t>车道</t>
    </r>
    <r>
      <rPr>
        <sz val="12"/>
        <rFont val="Times New Roman"/>
        <family val="1"/>
      </rPr>
      <t>+辅道双向4车道标准</t>
    </r>
  </si>
  <si>
    <r>
      <t>一季度完成</t>
    </r>
    <r>
      <rPr>
        <sz val="12"/>
        <rFont val="Times New Roman"/>
        <family val="1"/>
      </rPr>
      <t>K15+570-K22+473</t>
    </r>
    <r>
      <rPr>
        <sz val="12"/>
        <rFont val="仿宋_GB2312"/>
        <family val="3"/>
      </rPr>
      <t>段路面工程收尾；秀涂互通段完成桥梁桩基至</t>
    </r>
    <r>
      <rPr>
        <sz val="12"/>
        <rFont val="Times New Roman"/>
        <family val="1"/>
      </rPr>
      <t>20%</t>
    </r>
    <r>
      <rPr>
        <sz val="12"/>
        <rFont val="仿宋_GB2312"/>
        <family val="3"/>
      </rPr>
      <t>，路基工程至</t>
    </r>
    <r>
      <rPr>
        <sz val="12"/>
        <rFont val="Times New Roman"/>
        <family val="1"/>
      </rPr>
      <t>10%</t>
    </r>
    <r>
      <rPr>
        <sz val="12"/>
        <rFont val="仿宋_GB2312"/>
        <family val="3"/>
      </rPr>
      <t>；二季度秀涂互通段完成桥梁桩基至</t>
    </r>
    <r>
      <rPr>
        <sz val="12"/>
        <rFont val="Times New Roman"/>
        <family val="1"/>
      </rPr>
      <t>40%</t>
    </r>
    <r>
      <rPr>
        <sz val="12"/>
        <rFont val="仿宋_GB2312"/>
        <family val="3"/>
      </rPr>
      <t>，桥梁下部结构至</t>
    </r>
    <r>
      <rPr>
        <sz val="12"/>
        <rFont val="Times New Roman"/>
        <family val="1"/>
      </rPr>
      <t>15%</t>
    </r>
    <r>
      <rPr>
        <sz val="12"/>
        <rFont val="仿宋_GB2312"/>
        <family val="3"/>
      </rPr>
      <t>，路基工程至</t>
    </r>
    <r>
      <rPr>
        <sz val="12"/>
        <rFont val="Times New Roman"/>
        <family val="1"/>
      </rPr>
      <t>30%</t>
    </r>
    <r>
      <rPr>
        <sz val="12"/>
        <rFont val="仿宋_GB2312"/>
        <family val="3"/>
      </rPr>
      <t>；三季度秀涂互通段完成桥梁桩基至</t>
    </r>
    <r>
      <rPr>
        <sz val="12"/>
        <rFont val="Times New Roman"/>
        <family val="1"/>
      </rPr>
      <t>60%</t>
    </r>
    <r>
      <rPr>
        <sz val="12"/>
        <rFont val="仿宋_GB2312"/>
        <family val="3"/>
      </rPr>
      <t>，桥梁下部结构至</t>
    </r>
    <r>
      <rPr>
        <sz val="12"/>
        <rFont val="Times New Roman"/>
        <family val="1"/>
      </rPr>
      <t>30%</t>
    </r>
    <r>
      <rPr>
        <sz val="12"/>
        <rFont val="仿宋_GB2312"/>
        <family val="3"/>
      </rPr>
      <t>，桥梁上部至</t>
    </r>
    <r>
      <rPr>
        <sz val="12"/>
        <rFont val="Times New Roman"/>
        <family val="1"/>
      </rPr>
      <t>20%</t>
    </r>
    <r>
      <rPr>
        <sz val="12"/>
        <rFont val="仿宋_GB2312"/>
        <family val="3"/>
      </rPr>
      <t>，路基工程至</t>
    </r>
    <r>
      <rPr>
        <sz val="12"/>
        <rFont val="Times New Roman"/>
        <family val="1"/>
      </rPr>
      <t>50%</t>
    </r>
    <r>
      <rPr>
        <sz val="12"/>
        <rFont val="仿宋_GB2312"/>
        <family val="3"/>
      </rPr>
      <t>，管线工程至</t>
    </r>
    <r>
      <rPr>
        <sz val="12"/>
        <rFont val="Times New Roman"/>
        <family val="1"/>
      </rPr>
      <t>10%</t>
    </r>
    <r>
      <rPr>
        <sz val="12"/>
        <rFont val="仿宋_GB2312"/>
        <family val="3"/>
      </rPr>
      <t>；四季度秀涂互通段完成桥梁桩基至</t>
    </r>
    <r>
      <rPr>
        <sz val="12"/>
        <rFont val="Times New Roman"/>
        <family val="1"/>
      </rPr>
      <t>80%</t>
    </r>
    <r>
      <rPr>
        <sz val="12"/>
        <rFont val="仿宋_GB2312"/>
        <family val="3"/>
      </rPr>
      <t>，桥梁下部结构至</t>
    </r>
    <r>
      <rPr>
        <sz val="12"/>
        <rFont val="Times New Roman"/>
        <family val="1"/>
      </rPr>
      <t>60%</t>
    </r>
    <r>
      <rPr>
        <sz val="12"/>
        <rFont val="仿宋_GB2312"/>
        <family val="3"/>
      </rPr>
      <t>，桥梁上部至</t>
    </r>
    <r>
      <rPr>
        <sz val="12"/>
        <rFont val="Times New Roman"/>
        <family val="1"/>
      </rPr>
      <t>40%</t>
    </r>
    <r>
      <rPr>
        <sz val="12"/>
        <rFont val="仿宋_GB2312"/>
        <family val="3"/>
      </rPr>
      <t>，路基工程至</t>
    </r>
    <r>
      <rPr>
        <sz val="12"/>
        <rFont val="Times New Roman"/>
        <family val="1"/>
      </rPr>
      <t>80%</t>
    </r>
    <r>
      <rPr>
        <sz val="12"/>
        <rFont val="仿宋_GB2312"/>
        <family val="3"/>
      </rPr>
      <t>，管线工程至</t>
    </r>
    <r>
      <rPr>
        <sz val="12"/>
        <rFont val="Times New Roman"/>
        <family val="1"/>
      </rPr>
      <t>40%</t>
    </r>
  </si>
  <si>
    <r>
      <t>王伟</t>
    </r>
    <r>
      <rPr>
        <sz val="12"/>
        <rFont val="Times New Roman"/>
        <family val="1"/>
      </rPr>
      <t xml:space="preserve">
</t>
    </r>
    <r>
      <rPr>
        <sz val="12"/>
        <rFont val="仿宋_GB2312"/>
        <family val="3"/>
      </rPr>
      <t>郭淳源</t>
    </r>
  </si>
  <si>
    <t>18681847790
18876532965</t>
  </si>
  <si>
    <r>
      <t>城建公司</t>
    </r>
    <r>
      <rPr>
        <sz val="12"/>
        <rFont val="Times New Roman"/>
        <family val="1"/>
      </rPr>
      <t xml:space="preserve">
</t>
    </r>
    <r>
      <rPr>
        <sz val="12"/>
        <rFont val="仿宋_GB2312"/>
        <family val="3"/>
      </rPr>
      <t>水务公司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百崎乡</t>
    </r>
  </si>
  <si>
    <r>
      <t>泉州台商投资区海湾大道（海江大道</t>
    </r>
    <r>
      <rPr>
        <sz val="12"/>
        <rFont val="Times New Roman"/>
        <family val="1"/>
      </rPr>
      <t>-16</t>
    </r>
    <r>
      <rPr>
        <sz val="12"/>
        <rFont val="仿宋_GB2312"/>
        <family val="3"/>
      </rPr>
      <t>号码头）工程（景观部分）</t>
    </r>
  </si>
  <si>
    <r>
      <t>东园镇</t>
    </r>
    <r>
      <rPr>
        <sz val="12"/>
        <rFont val="Times New Roman"/>
        <family val="1"/>
      </rPr>
      <t xml:space="preserve">
</t>
    </r>
    <r>
      <rPr>
        <sz val="12"/>
        <rFont val="仿宋_GB2312"/>
        <family val="3"/>
      </rPr>
      <t>百崎乡</t>
    </r>
  </si>
  <si>
    <r>
      <t>工程起点位于</t>
    </r>
    <r>
      <rPr>
        <sz val="12"/>
        <rFont val="Times New Roman"/>
        <family val="1"/>
      </rPr>
      <t>16</t>
    </r>
    <r>
      <rPr>
        <sz val="12"/>
        <rFont val="仿宋_GB2312"/>
        <family val="3"/>
      </rPr>
      <t>号码头，路线先呈东西走向</t>
    </r>
    <r>
      <rPr>
        <sz val="12"/>
        <rFont val="Times New Roman"/>
        <family val="1"/>
      </rPr>
      <t>,</t>
    </r>
    <r>
      <rPr>
        <sz val="12"/>
        <rFont val="仿宋_GB2312"/>
        <family val="3"/>
      </rPr>
      <t>由东西穿过秀涂港区临港物流园区</t>
    </r>
    <r>
      <rPr>
        <sz val="12"/>
        <rFont val="Times New Roman"/>
        <family val="1"/>
      </rPr>
      <t>,</t>
    </r>
    <r>
      <rPr>
        <sz val="12"/>
        <rFont val="仿宋_GB2312"/>
        <family val="3"/>
      </rPr>
      <t>之后路线呈南北走向</t>
    </r>
    <r>
      <rPr>
        <sz val="12"/>
        <rFont val="Times New Roman"/>
        <family val="1"/>
      </rPr>
      <t>,</t>
    </r>
    <r>
      <rPr>
        <sz val="12"/>
        <rFont val="仿宋_GB2312"/>
        <family val="3"/>
      </rPr>
      <t>由金融商务区、百崎生活区至后渚大桥东桥头。道路全长约</t>
    </r>
    <r>
      <rPr>
        <sz val="12"/>
        <rFont val="Times New Roman"/>
        <family val="1"/>
      </rPr>
      <t>11.3</t>
    </r>
    <r>
      <rPr>
        <sz val="12"/>
        <rFont val="仿宋_GB2312"/>
        <family val="3"/>
      </rPr>
      <t>千米</t>
    </r>
  </si>
  <si>
    <t>一、二季度进行前期工作；三、四季度主体施工</t>
  </si>
  <si>
    <r>
      <t>9</t>
    </r>
    <r>
      <rPr>
        <sz val="12"/>
        <rFont val="仿宋_GB2312"/>
        <family val="3"/>
      </rPr>
      <t>月</t>
    </r>
  </si>
  <si>
    <t>吴基强</t>
  </si>
  <si>
    <r>
      <t>市政公司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百崎乡</t>
    </r>
  </si>
  <si>
    <t>市政</t>
  </si>
  <si>
    <t>泉州台商投资区海湾大道双山段道路及景观工程（白沙湾公园）</t>
  </si>
  <si>
    <t>张坂镇</t>
  </si>
  <si>
    <r>
      <t>白沙湾公园景观工程北起规划滨海路辅路（海湾大道），南至现状海堤</t>
    </r>
    <r>
      <rPr>
        <sz val="12"/>
        <rFont val="Times New Roman"/>
        <family val="1"/>
      </rPr>
      <t>,</t>
    </r>
    <r>
      <rPr>
        <sz val="12"/>
        <rFont val="仿宋_GB2312"/>
        <family val="3"/>
      </rPr>
      <t>东起海玉路东侧，西至海灵大道西侧，为东西走向带状城市绿地，总面积</t>
    </r>
    <r>
      <rPr>
        <sz val="12"/>
        <rFont val="Times New Roman"/>
        <family val="1"/>
      </rPr>
      <t>37.76</t>
    </r>
    <r>
      <rPr>
        <sz val="12"/>
        <rFont val="仿宋_GB2312"/>
        <family val="3"/>
      </rPr>
      <t>公顷，全长</t>
    </r>
    <r>
      <rPr>
        <sz val="12"/>
        <rFont val="Times New Roman"/>
        <family val="1"/>
      </rPr>
      <t>3.6</t>
    </r>
    <r>
      <rPr>
        <sz val="12"/>
        <rFont val="仿宋_GB2312"/>
        <family val="3"/>
      </rPr>
      <t>公里，最窄处宽度为</t>
    </r>
    <r>
      <rPr>
        <sz val="12"/>
        <rFont val="Times New Roman"/>
        <family val="1"/>
      </rPr>
      <t>45</t>
    </r>
    <r>
      <rPr>
        <sz val="12"/>
        <rFont val="仿宋_GB2312"/>
        <family val="3"/>
      </rPr>
      <t>米，最宽处达到</t>
    </r>
    <r>
      <rPr>
        <sz val="12"/>
        <rFont val="Times New Roman"/>
        <family val="1"/>
      </rPr>
      <t>192</t>
    </r>
    <r>
      <rPr>
        <sz val="12"/>
        <rFont val="仿宋_GB2312"/>
        <family val="3"/>
      </rPr>
      <t>米</t>
    </r>
  </si>
  <si>
    <t>2019-
2022</t>
  </si>
  <si>
    <r>
      <t>一季度进行海堤主体、综合服务中心施工；二季度进行玉山桥</t>
    </r>
    <r>
      <rPr>
        <sz val="12"/>
        <rFont val="Times New Roman"/>
        <family val="1"/>
      </rPr>
      <t>-</t>
    </r>
    <r>
      <rPr>
        <sz val="12"/>
        <rFont val="仿宋_GB2312"/>
        <family val="3"/>
      </rPr>
      <t>海灵大道段硬质广场施工；三季度完工</t>
    </r>
  </si>
  <si>
    <r>
      <t>市政公司</t>
    </r>
    <r>
      <rPr>
        <sz val="12"/>
        <rFont val="Times New Roman"/>
        <family val="1"/>
      </rPr>
      <t xml:space="preserve">
</t>
    </r>
    <r>
      <rPr>
        <sz val="12"/>
        <rFont val="仿宋_GB2312"/>
        <family val="3"/>
      </rPr>
      <t>张坂镇</t>
    </r>
  </si>
  <si>
    <r>
      <t>杏田安置小区配套道路工程</t>
    </r>
    <r>
      <rPr>
        <sz val="12"/>
        <rFont val="Times New Roman"/>
        <family val="1"/>
      </rPr>
      <t xml:space="preserve">
</t>
    </r>
  </si>
  <si>
    <t>洛阳镇东园镇</t>
  </si>
  <si>
    <r>
      <t>杏纬支</t>
    </r>
    <r>
      <rPr>
        <sz val="12"/>
        <rFont val="Times New Roman"/>
        <family val="1"/>
      </rPr>
      <t>1</t>
    </r>
    <r>
      <rPr>
        <sz val="12"/>
        <rFont val="仿宋_GB2312"/>
        <family val="3"/>
      </rPr>
      <t>路（杏秀路</t>
    </r>
    <r>
      <rPr>
        <sz val="12"/>
        <rFont val="Times New Roman"/>
        <family val="1"/>
      </rPr>
      <t>-</t>
    </r>
    <r>
      <rPr>
        <sz val="12"/>
        <rFont val="仿宋_GB2312"/>
        <family val="3"/>
      </rPr>
      <t>杏园路），起于杏秀路，终于杏园路，全长</t>
    </r>
    <r>
      <rPr>
        <sz val="12"/>
        <rFont val="Times New Roman"/>
        <family val="1"/>
      </rPr>
      <t>560</t>
    </r>
    <r>
      <rPr>
        <sz val="12"/>
        <rFont val="仿宋_GB2312"/>
        <family val="3"/>
      </rPr>
      <t>米，横断面宽度</t>
    </r>
    <r>
      <rPr>
        <sz val="12"/>
        <rFont val="Times New Roman"/>
        <family val="1"/>
      </rPr>
      <t>24</t>
    </r>
    <r>
      <rPr>
        <sz val="12"/>
        <rFont val="仿宋_GB2312"/>
        <family val="3"/>
      </rPr>
      <t>米，道路等级为城市支路</t>
    </r>
    <r>
      <rPr>
        <sz val="12"/>
        <rFont val="Times New Roman"/>
        <family val="1"/>
      </rPr>
      <t xml:space="preserve">
</t>
    </r>
  </si>
  <si>
    <r>
      <t>一季度征迁工作；二季度完成路基工程至</t>
    </r>
    <r>
      <rPr>
        <sz val="12"/>
        <rFont val="Times New Roman"/>
        <family val="1"/>
      </rPr>
      <t>50%</t>
    </r>
    <r>
      <rPr>
        <sz val="12"/>
        <rFont val="仿宋_GB2312"/>
        <family val="3"/>
      </rPr>
      <t>，桥涵工程至</t>
    </r>
    <r>
      <rPr>
        <sz val="12"/>
        <rFont val="Times New Roman"/>
        <family val="1"/>
      </rPr>
      <t>40%</t>
    </r>
    <r>
      <rPr>
        <sz val="12"/>
        <rFont val="仿宋_GB2312"/>
        <family val="3"/>
      </rPr>
      <t>，给水工程至</t>
    </r>
    <r>
      <rPr>
        <sz val="12"/>
        <rFont val="Times New Roman"/>
        <family val="1"/>
      </rPr>
      <t>20%</t>
    </r>
    <r>
      <rPr>
        <sz val="12"/>
        <rFont val="仿宋_GB2312"/>
        <family val="3"/>
      </rPr>
      <t>，雨水工程至</t>
    </r>
    <r>
      <rPr>
        <sz val="12"/>
        <rFont val="Times New Roman"/>
        <family val="1"/>
      </rPr>
      <t>60%</t>
    </r>
    <r>
      <rPr>
        <sz val="12"/>
        <rFont val="仿宋_GB2312"/>
        <family val="3"/>
      </rPr>
      <t>，污水工程至</t>
    </r>
    <r>
      <rPr>
        <sz val="12"/>
        <rFont val="Times New Roman"/>
        <family val="1"/>
      </rPr>
      <t>60%</t>
    </r>
    <r>
      <rPr>
        <sz val="12"/>
        <rFont val="仿宋_GB2312"/>
        <family val="3"/>
      </rPr>
      <t>，照明工程至</t>
    </r>
    <r>
      <rPr>
        <sz val="12"/>
        <rFont val="Times New Roman"/>
        <family val="1"/>
      </rPr>
      <t>20%</t>
    </r>
    <r>
      <rPr>
        <sz val="12"/>
        <rFont val="仿宋_GB2312"/>
        <family val="3"/>
      </rPr>
      <t>，电力工程至</t>
    </r>
    <r>
      <rPr>
        <sz val="12"/>
        <rFont val="Times New Roman"/>
        <family val="1"/>
      </rPr>
      <t>20%</t>
    </r>
    <r>
      <rPr>
        <sz val="12"/>
        <rFont val="仿宋_GB2312"/>
        <family val="3"/>
      </rPr>
      <t>，通信工程至</t>
    </r>
    <r>
      <rPr>
        <sz val="12"/>
        <rFont val="Times New Roman"/>
        <family val="1"/>
      </rPr>
      <t>20%</t>
    </r>
    <r>
      <rPr>
        <sz val="12"/>
        <rFont val="仿宋_GB2312"/>
        <family val="3"/>
      </rPr>
      <t>；三季度完成路基工程至</t>
    </r>
    <r>
      <rPr>
        <sz val="12"/>
        <rFont val="Times New Roman"/>
        <family val="1"/>
      </rPr>
      <t>70%</t>
    </r>
    <r>
      <rPr>
        <sz val="12"/>
        <rFont val="仿宋_GB2312"/>
        <family val="3"/>
      </rPr>
      <t>，路面工程至</t>
    </r>
    <r>
      <rPr>
        <sz val="12"/>
        <rFont val="Times New Roman"/>
        <family val="1"/>
      </rPr>
      <t>20%</t>
    </r>
    <r>
      <rPr>
        <sz val="12"/>
        <rFont val="仿宋_GB2312"/>
        <family val="3"/>
      </rPr>
      <t>，桥涵工程至</t>
    </r>
    <r>
      <rPr>
        <sz val="12"/>
        <rFont val="Times New Roman"/>
        <family val="1"/>
      </rPr>
      <t>100%</t>
    </r>
    <r>
      <rPr>
        <sz val="12"/>
        <rFont val="仿宋_GB2312"/>
        <family val="3"/>
      </rPr>
      <t>，给水工程至</t>
    </r>
    <r>
      <rPr>
        <sz val="12"/>
        <rFont val="Times New Roman"/>
        <family val="1"/>
      </rPr>
      <t>70%</t>
    </r>
    <r>
      <rPr>
        <sz val="12"/>
        <rFont val="仿宋_GB2312"/>
        <family val="3"/>
      </rPr>
      <t>，雨水工程至</t>
    </r>
    <r>
      <rPr>
        <sz val="12"/>
        <rFont val="Times New Roman"/>
        <family val="1"/>
      </rPr>
      <t>70%</t>
    </r>
    <r>
      <rPr>
        <sz val="12"/>
        <rFont val="仿宋_GB2312"/>
        <family val="3"/>
      </rPr>
      <t>，污水工程至</t>
    </r>
    <r>
      <rPr>
        <sz val="12"/>
        <rFont val="Times New Roman"/>
        <family val="1"/>
      </rPr>
      <t>70%</t>
    </r>
    <r>
      <rPr>
        <sz val="12"/>
        <rFont val="仿宋_GB2312"/>
        <family val="3"/>
      </rPr>
      <t>，照明工程至</t>
    </r>
    <r>
      <rPr>
        <sz val="12"/>
        <rFont val="Times New Roman"/>
        <family val="1"/>
      </rPr>
      <t>60%</t>
    </r>
    <r>
      <rPr>
        <sz val="12"/>
        <rFont val="仿宋_GB2312"/>
        <family val="3"/>
      </rPr>
      <t>，电力工程至</t>
    </r>
    <r>
      <rPr>
        <sz val="12"/>
        <rFont val="Times New Roman"/>
        <family val="1"/>
      </rPr>
      <t>70%</t>
    </r>
    <r>
      <rPr>
        <sz val="12"/>
        <rFont val="仿宋_GB2312"/>
        <family val="3"/>
      </rPr>
      <t>，通信工程至</t>
    </r>
    <r>
      <rPr>
        <sz val="12"/>
        <rFont val="Times New Roman"/>
        <family val="1"/>
      </rPr>
      <t>70%</t>
    </r>
    <r>
      <rPr>
        <sz val="12"/>
        <rFont val="仿宋_GB2312"/>
        <family val="3"/>
      </rPr>
      <t>；四季度完成路基工程至</t>
    </r>
    <r>
      <rPr>
        <sz val="12"/>
        <rFont val="Times New Roman"/>
        <family val="1"/>
      </rPr>
      <t>90%</t>
    </r>
    <r>
      <rPr>
        <sz val="12"/>
        <rFont val="仿宋_GB2312"/>
        <family val="3"/>
      </rPr>
      <t>，路面工程至</t>
    </r>
    <r>
      <rPr>
        <sz val="12"/>
        <rFont val="Times New Roman"/>
        <family val="1"/>
      </rPr>
      <t>70%</t>
    </r>
    <r>
      <rPr>
        <sz val="12"/>
        <rFont val="仿宋_GB2312"/>
        <family val="3"/>
      </rPr>
      <t>，交通工程至</t>
    </r>
    <r>
      <rPr>
        <sz val="12"/>
        <rFont val="Times New Roman"/>
        <family val="1"/>
      </rPr>
      <t>90%</t>
    </r>
    <r>
      <rPr>
        <sz val="12"/>
        <rFont val="仿宋_GB2312"/>
        <family val="3"/>
      </rPr>
      <t>，给水工程至</t>
    </r>
    <r>
      <rPr>
        <sz val="12"/>
        <rFont val="Times New Roman"/>
        <family val="1"/>
      </rPr>
      <t>90%</t>
    </r>
    <r>
      <rPr>
        <sz val="12"/>
        <rFont val="仿宋_GB2312"/>
        <family val="3"/>
      </rPr>
      <t>，雨水工程至</t>
    </r>
    <r>
      <rPr>
        <sz val="12"/>
        <rFont val="Times New Roman"/>
        <family val="1"/>
      </rPr>
      <t>90%</t>
    </r>
    <r>
      <rPr>
        <sz val="12"/>
        <rFont val="仿宋_GB2312"/>
        <family val="3"/>
      </rPr>
      <t>，照明工程至</t>
    </r>
    <r>
      <rPr>
        <sz val="12"/>
        <rFont val="Times New Roman"/>
        <family val="1"/>
      </rPr>
      <t>90%</t>
    </r>
    <r>
      <rPr>
        <sz val="12"/>
        <rFont val="仿宋_GB2312"/>
        <family val="3"/>
      </rPr>
      <t>，电力工程至</t>
    </r>
    <r>
      <rPr>
        <sz val="12"/>
        <rFont val="Times New Roman"/>
        <family val="1"/>
      </rPr>
      <t>90%</t>
    </r>
    <r>
      <rPr>
        <sz val="12"/>
        <rFont val="仿宋_GB2312"/>
        <family val="3"/>
      </rPr>
      <t>，通信工程至</t>
    </r>
    <r>
      <rPr>
        <sz val="12"/>
        <rFont val="Times New Roman"/>
        <family val="1"/>
      </rPr>
      <t>90%</t>
    </r>
  </si>
  <si>
    <r>
      <t>3</t>
    </r>
    <r>
      <rPr>
        <sz val="12"/>
        <rFont val="仿宋_GB2312"/>
        <family val="3"/>
      </rPr>
      <t>月</t>
    </r>
  </si>
  <si>
    <r>
      <t>城建公司</t>
    </r>
    <r>
      <rPr>
        <sz val="12"/>
        <rFont val="Times New Roman"/>
        <family val="1"/>
      </rPr>
      <t xml:space="preserve">
</t>
    </r>
    <r>
      <rPr>
        <sz val="12"/>
        <rFont val="仿宋_GB2312"/>
        <family val="3"/>
      </rPr>
      <t>水务公司</t>
    </r>
    <r>
      <rPr>
        <sz val="12"/>
        <rFont val="Times New Roman"/>
        <family val="1"/>
      </rPr>
      <t xml:space="preserve">
</t>
    </r>
    <r>
      <rPr>
        <sz val="12"/>
        <rFont val="仿宋_GB2312"/>
        <family val="3"/>
      </rPr>
      <t>东园镇</t>
    </r>
    <r>
      <rPr>
        <sz val="12"/>
        <rFont val="Times New Roman"/>
        <family val="1"/>
      </rPr>
      <t xml:space="preserve">
</t>
    </r>
  </si>
  <si>
    <r>
      <t>因土地尚未征迁完成，无法报批用地手续，年度计划第一季度完成路基</t>
    </r>
    <r>
      <rPr>
        <sz val="12"/>
        <rFont val="Times New Roman"/>
        <family val="1"/>
      </rPr>
      <t>50%</t>
    </r>
    <r>
      <rPr>
        <sz val="12"/>
        <rFont val="仿宋_GB2312"/>
        <family val="3"/>
      </rPr>
      <t>存在较大困难，具体进度受制于征迁进度，建议年度计划安排第二季度开工</t>
    </r>
  </si>
  <si>
    <t>泉州台商投资区东西大道延伸段工程</t>
  </si>
  <si>
    <r>
      <t>东园镇</t>
    </r>
    <r>
      <rPr>
        <sz val="12"/>
        <rFont val="Times New Roman"/>
        <family val="1"/>
      </rPr>
      <t xml:space="preserve"> </t>
    </r>
    <r>
      <rPr>
        <sz val="12"/>
        <rFont val="仿宋_GB2312"/>
        <family val="3"/>
      </rPr>
      <t>张坂镇</t>
    </r>
  </si>
  <si>
    <r>
      <t>“</t>
    </r>
    <r>
      <rPr>
        <sz val="12"/>
        <rFont val="仿宋_GB2312"/>
        <family val="3"/>
      </rPr>
      <t>五纵五横</t>
    </r>
    <r>
      <rPr>
        <sz val="12"/>
        <rFont val="Times New Roman"/>
        <family val="1"/>
      </rPr>
      <t>”</t>
    </r>
    <r>
      <rPr>
        <sz val="12"/>
        <rFont val="仿宋_GB2312"/>
        <family val="3"/>
      </rPr>
      <t>之三横，城市快速路：全长约</t>
    </r>
    <r>
      <rPr>
        <sz val="12"/>
        <rFont val="Times New Roman"/>
        <family val="1"/>
      </rPr>
      <t>6.32km</t>
    </r>
    <r>
      <rPr>
        <sz val="12"/>
        <rFont val="仿宋_GB2312"/>
        <family val="3"/>
      </rPr>
      <t>，道路红线宽</t>
    </r>
    <r>
      <rPr>
        <sz val="12"/>
        <rFont val="Times New Roman"/>
        <family val="1"/>
      </rPr>
      <t>35.5-70</t>
    </r>
    <r>
      <rPr>
        <sz val="12"/>
        <rFont val="仿宋_GB2312"/>
        <family val="3"/>
      </rPr>
      <t>米，起点至海灵大道段（</t>
    </r>
    <r>
      <rPr>
        <sz val="12"/>
        <rFont val="Times New Roman"/>
        <family val="1"/>
      </rPr>
      <t>K0+000</t>
    </r>
    <r>
      <rPr>
        <sz val="12"/>
        <rFont val="仿宋_GB2312"/>
        <family val="3"/>
      </rPr>
      <t>～</t>
    </r>
    <r>
      <rPr>
        <sz val="12"/>
        <rFont val="Times New Roman"/>
        <family val="1"/>
      </rPr>
      <t>K5+220</t>
    </r>
    <r>
      <rPr>
        <sz val="12"/>
        <rFont val="仿宋_GB2312"/>
        <family val="3"/>
      </rPr>
      <t>）道路红线宽</t>
    </r>
    <r>
      <rPr>
        <sz val="12"/>
        <rFont val="Times New Roman"/>
        <family val="1"/>
      </rPr>
      <t>65-70m</t>
    </r>
    <r>
      <rPr>
        <sz val="12"/>
        <rFont val="仿宋_GB2312"/>
        <family val="3"/>
      </rPr>
      <t>，道路等级为城市快速路，设计速度</t>
    </r>
    <r>
      <rPr>
        <sz val="12"/>
        <rFont val="Times New Roman"/>
        <family val="1"/>
      </rPr>
      <t>100km/h</t>
    </r>
    <r>
      <rPr>
        <sz val="12"/>
        <rFont val="仿宋_GB2312"/>
        <family val="3"/>
      </rPr>
      <t>，主线双向</t>
    </r>
    <r>
      <rPr>
        <sz val="12"/>
        <rFont val="Times New Roman"/>
        <family val="1"/>
      </rPr>
      <t>8</t>
    </r>
    <r>
      <rPr>
        <sz val="12"/>
        <rFont val="仿宋_GB2312"/>
        <family val="3"/>
      </rPr>
      <t>车道，两侧设置辅道和人行道，需扣除海城大道互通范围（</t>
    </r>
    <r>
      <rPr>
        <sz val="12"/>
        <rFont val="Times New Roman"/>
        <family val="1"/>
      </rPr>
      <t>K0+900</t>
    </r>
    <r>
      <rPr>
        <sz val="12"/>
        <rFont val="仿宋_GB2312"/>
        <family val="3"/>
      </rPr>
      <t>～</t>
    </r>
    <r>
      <rPr>
        <sz val="12"/>
        <rFont val="Times New Roman"/>
        <family val="1"/>
      </rPr>
      <t>K2+060</t>
    </r>
    <r>
      <rPr>
        <sz val="12"/>
        <rFont val="仿宋_GB2312"/>
        <family val="3"/>
      </rPr>
      <t>）。海灵大道至军博园段（</t>
    </r>
    <r>
      <rPr>
        <sz val="12"/>
        <rFont val="Times New Roman"/>
        <family val="1"/>
      </rPr>
      <t>K5+220</t>
    </r>
    <r>
      <rPr>
        <sz val="12"/>
        <rFont val="仿宋_GB2312"/>
        <family val="3"/>
      </rPr>
      <t>～</t>
    </r>
    <r>
      <rPr>
        <sz val="12"/>
        <rFont val="Times New Roman"/>
        <family val="1"/>
      </rPr>
      <t>K7+480</t>
    </r>
    <r>
      <rPr>
        <sz val="12"/>
        <rFont val="仿宋_GB2312"/>
        <family val="3"/>
      </rPr>
      <t>）道路红线宽</t>
    </r>
    <r>
      <rPr>
        <sz val="12"/>
        <rFont val="Times New Roman"/>
        <family val="1"/>
      </rPr>
      <t>35.5m</t>
    </r>
    <r>
      <rPr>
        <sz val="12"/>
        <rFont val="仿宋_GB2312"/>
        <family val="3"/>
      </rPr>
      <t>，道路等级为城市主干路，主线双向</t>
    </r>
    <r>
      <rPr>
        <sz val="12"/>
        <rFont val="Times New Roman"/>
        <family val="1"/>
      </rPr>
      <t>6</t>
    </r>
    <r>
      <rPr>
        <sz val="12"/>
        <rFont val="仿宋_GB2312"/>
        <family val="3"/>
      </rPr>
      <t>车道，两侧设置人行道</t>
    </r>
  </si>
  <si>
    <r>
      <t>一季度完成路基工程及管线工程至</t>
    </r>
    <r>
      <rPr>
        <sz val="12"/>
        <rFont val="Times New Roman"/>
        <family val="1"/>
      </rPr>
      <t>40%</t>
    </r>
    <r>
      <rPr>
        <sz val="12"/>
        <rFont val="仿宋_GB2312"/>
        <family val="3"/>
      </rPr>
      <t>，完成东张公路下穿通道主体工程至</t>
    </r>
    <r>
      <rPr>
        <sz val="12"/>
        <rFont val="Times New Roman"/>
        <family val="1"/>
      </rPr>
      <t>10%</t>
    </r>
    <r>
      <rPr>
        <sz val="12"/>
        <rFont val="仿宋_GB2312"/>
        <family val="3"/>
      </rPr>
      <t>，完成桥梁下部构造至</t>
    </r>
    <r>
      <rPr>
        <sz val="12"/>
        <rFont val="Times New Roman"/>
        <family val="1"/>
      </rPr>
      <t>30%</t>
    </r>
    <r>
      <rPr>
        <sz val="12"/>
        <rFont val="仿宋_GB2312"/>
        <family val="3"/>
      </rPr>
      <t>；二季度完成路基工程及管线工程至</t>
    </r>
    <r>
      <rPr>
        <sz val="12"/>
        <rFont val="Times New Roman"/>
        <family val="1"/>
      </rPr>
      <t>50%</t>
    </r>
    <r>
      <rPr>
        <sz val="12"/>
        <rFont val="仿宋_GB2312"/>
        <family val="3"/>
      </rPr>
      <t>，完成东张公路下穿通道主体工程至</t>
    </r>
    <r>
      <rPr>
        <sz val="12"/>
        <rFont val="Times New Roman"/>
        <family val="1"/>
      </rPr>
      <t>20%</t>
    </r>
    <r>
      <rPr>
        <sz val="12"/>
        <rFont val="仿宋_GB2312"/>
        <family val="3"/>
      </rPr>
      <t>，完成部分桥梁下部构造至</t>
    </r>
    <r>
      <rPr>
        <sz val="12"/>
        <rFont val="Times New Roman"/>
        <family val="1"/>
      </rPr>
      <t>50%</t>
    </r>
    <r>
      <rPr>
        <sz val="12"/>
        <rFont val="仿宋_GB2312"/>
        <family val="3"/>
      </rPr>
      <t>；三季度完成东张公路下穿通道主体工程至</t>
    </r>
    <r>
      <rPr>
        <sz val="12"/>
        <rFont val="Times New Roman"/>
        <family val="1"/>
      </rPr>
      <t>40%</t>
    </r>
    <r>
      <rPr>
        <sz val="12"/>
        <rFont val="仿宋_GB2312"/>
        <family val="3"/>
      </rPr>
      <t>，完成路基土石方工程至</t>
    </r>
    <r>
      <rPr>
        <sz val="12"/>
        <rFont val="Times New Roman"/>
        <family val="1"/>
      </rPr>
      <t>70%</t>
    </r>
    <r>
      <rPr>
        <sz val="12"/>
        <rFont val="仿宋_GB2312"/>
        <family val="3"/>
      </rPr>
      <t>，完成桥梁下部构造至</t>
    </r>
    <r>
      <rPr>
        <sz val="12"/>
        <rFont val="Times New Roman"/>
        <family val="1"/>
      </rPr>
      <t>80%</t>
    </r>
    <r>
      <rPr>
        <sz val="12"/>
        <rFont val="仿宋_GB2312"/>
        <family val="3"/>
      </rPr>
      <t>；四季度完成路基工程及管线工程至</t>
    </r>
    <r>
      <rPr>
        <sz val="12"/>
        <rFont val="Times New Roman"/>
        <family val="1"/>
      </rPr>
      <t>90%</t>
    </r>
    <r>
      <rPr>
        <sz val="12"/>
        <rFont val="仿宋_GB2312"/>
        <family val="3"/>
      </rPr>
      <t>，完成东张公路下穿通道主体工程至</t>
    </r>
    <r>
      <rPr>
        <sz val="12"/>
        <rFont val="Times New Roman"/>
        <family val="1"/>
      </rPr>
      <t>60%</t>
    </r>
    <r>
      <rPr>
        <sz val="12"/>
        <rFont val="仿宋_GB2312"/>
        <family val="3"/>
      </rPr>
      <t>，完成桥梁下部构造至</t>
    </r>
    <r>
      <rPr>
        <sz val="12"/>
        <rFont val="Times New Roman"/>
        <family val="1"/>
      </rPr>
      <t>100%</t>
    </r>
  </si>
  <si>
    <r>
      <t>2022</t>
    </r>
    <r>
      <rPr>
        <sz val="12"/>
        <rFont val="仿宋_GB2312"/>
        <family val="3"/>
      </rPr>
      <t>年</t>
    </r>
    <r>
      <rPr>
        <sz val="12"/>
        <rFont val="Times New Roman"/>
        <family val="1"/>
      </rPr>
      <t>9</t>
    </r>
    <r>
      <rPr>
        <sz val="12"/>
        <rFont val="仿宋_GB2312"/>
        <family val="3"/>
      </rPr>
      <t>月</t>
    </r>
  </si>
  <si>
    <r>
      <t>林晓清</t>
    </r>
    <r>
      <rPr>
        <sz val="12"/>
        <rFont val="Times New Roman"/>
        <family val="1"/>
      </rPr>
      <t xml:space="preserve"> </t>
    </r>
  </si>
  <si>
    <t>15005083783</t>
  </si>
  <si>
    <r>
      <t>城建公司</t>
    </r>
    <r>
      <rPr>
        <sz val="12"/>
        <rFont val="Times New Roman"/>
        <family val="1"/>
      </rPr>
      <t xml:space="preserve">
</t>
    </r>
    <r>
      <rPr>
        <sz val="12"/>
        <rFont val="仿宋_GB2312"/>
        <family val="3"/>
      </rPr>
      <t>水务公司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</si>
  <si>
    <r>
      <t>政府投资</t>
    </r>
    <r>
      <rPr>
        <sz val="12"/>
        <rFont val="Times New Roman"/>
        <family val="1"/>
      </rPr>
      <t>EPC</t>
    </r>
  </si>
  <si>
    <r>
      <t>海城大道（张纬四路</t>
    </r>
    <r>
      <rPr>
        <sz val="12"/>
        <rFont val="Times New Roman"/>
        <family val="1"/>
      </rPr>
      <t>-</t>
    </r>
    <r>
      <rPr>
        <sz val="12"/>
        <rFont val="仿宋_GB2312"/>
        <family val="3"/>
      </rPr>
      <t>张纬六路、泉东大道</t>
    </r>
    <r>
      <rPr>
        <sz val="12"/>
        <rFont val="Times New Roman"/>
        <family val="1"/>
      </rPr>
      <t>-</t>
    </r>
    <r>
      <rPr>
        <sz val="12"/>
        <rFont val="仿宋_GB2312"/>
        <family val="3"/>
      </rPr>
      <t>海湾大道）</t>
    </r>
  </si>
  <si>
    <r>
      <t>“</t>
    </r>
    <r>
      <rPr>
        <sz val="12"/>
        <rFont val="仿宋_GB2312"/>
        <family val="3"/>
      </rPr>
      <t>五纵五横</t>
    </r>
    <r>
      <rPr>
        <sz val="12"/>
        <rFont val="Times New Roman"/>
        <family val="1"/>
      </rPr>
      <t>”</t>
    </r>
    <r>
      <rPr>
        <sz val="12"/>
        <rFont val="仿宋_GB2312"/>
        <family val="3"/>
      </rPr>
      <t>之四纵，城市主干路；设计速度</t>
    </r>
    <r>
      <rPr>
        <sz val="12"/>
        <rFont val="Times New Roman"/>
        <family val="1"/>
      </rPr>
      <t>80km/h</t>
    </r>
    <r>
      <rPr>
        <sz val="12"/>
        <rFont val="仿宋_GB2312"/>
        <family val="3"/>
      </rPr>
      <t>，全长约</t>
    </r>
    <r>
      <rPr>
        <sz val="12"/>
        <rFont val="Times New Roman"/>
        <family val="1"/>
      </rPr>
      <t>3.96km</t>
    </r>
    <r>
      <rPr>
        <sz val="12"/>
        <rFont val="仿宋_GB2312"/>
        <family val="3"/>
      </rPr>
      <t>，道路红线宽</t>
    </r>
    <r>
      <rPr>
        <sz val="12"/>
        <rFont val="Times New Roman"/>
        <family val="1"/>
      </rPr>
      <t>60</t>
    </r>
    <r>
      <rPr>
        <sz val="12"/>
        <rFont val="仿宋_GB2312"/>
        <family val="3"/>
      </rPr>
      <t>米，主车道双向</t>
    </r>
    <r>
      <rPr>
        <sz val="12"/>
        <rFont val="Times New Roman"/>
        <family val="1"/>
      </rPr>
      <t>8</t>
    </r>
    <r>
      <rPr>
        <sz val="12"/>
        <rFont val="仿宋_GB2312"/>
        <family val="3"/>
      </rPr>
      <t>车道，两侧设置辅道和人行道</t>
    </r>
  </si>
  <si>
    <t>2019-2023</t>
  </si>
  <si>
    <r>
      <t>一季度路基施工；二季度完成路基至</t>
    </r>
    <r>
      <rPr>
        <sz val="12"/>
        <rFont val="Times New Roman"/>
        <family val="1"/>
      </rPr>
      <t>25%</t>
    </r>
    <r>
      <rPr>
        <sz val="12"/>
        <rFont val="仿宋_GB2312"/>
        <family val="3"/>
      </rPr>
      <t>，桥梁下部至</t>
    </r>
    <r>
      <rPr>
        <sz val="12"/>
        <rFont val="Times New Roman"/>
        <family val="1"/>
      </rPr>
      <t>50%,</t>
    </r>
    <r>
      <rPr>
        <sz val="12"/>
        <rFont val="仿宋_GB2312"/>
        <family val="3"/>
      </rPr>
      <t>涵洞至</t>
    </r>
    <r>
      <rPr>
        <sz val="12"/>
        <rFont val="Times New Roman"/>
        <family val="1"/>
      </rPr>
      <t>50%,</t>
    </r>
    <r>
      <rPr>
        <sz val="12"/>
        <rFont val="仿宋_GB2312"/>
        <family val="3"/>
      </rPr>
      <t>综合管线至</t>
    </r>
    <r>
      <rPr>
        <sz val="12"/>
        <rFont val="Times New Roman"/>
        <family val="1"/>
      </rPr>
      <t>30%</t>
    </r>
    <r>
      <rPr>
        <sz val="12"/>
        <rFont val="仿宋_GB2312"/>
        <family val="3"/>
      </rPr>
      <t>；三季度完成路基至</t>
    </r>
    <r>
      <rPr>
        <sz val="12"/>
        <rFont val="Times New Roman"/>
        <family val="1"/>
      </rPr>
      <t>20%</t>
    </r>
    <r>
      <rPr>
        <sz val="12"/>
        <rFont val="仿宋_GB2312"/>
        <family val="3"/>
      </rPr>
      <t>，桥梁上部至</t>
    </r>
    <r>
      <rPr>
        <sz val="12"/>
        <rFont val="Times New Roman"/>
        <family val="1"/>
      </rPr>
      <t>40%</t>
    </r>
    <r>
      <rPr>
        <sz val="12"/>
        <rFont val="仿宋_GB2312"/>
        <family val="3"/>
      </rPr>
      <t>，综合管线至</t>
    </r>
    <r>
      <rPr>
        <sz val="12"/>
        <rFont val="Times New Roman"/>
        <family val="1"/>
      </rPr>
      <t>20%</t>
    </r>
    <r>
      <rPr>
        <sz val="12"/>
        <rFont val="仿宋_GB2312"/>
        <family val="3"/>
      </rPr>
      <t>；四季度完成路基至</t>
    </r>
    <r>
      <rPr>
        <sz val="12"/>
        <rFont val="Times New Roman"/>
        <family val="1"/>
      </rPr>
      <t>15%</t>
    </r>
    <r>
      <rPr>
        <sz val="12"/>
        <rFont val="仿宋_GB2312"/>
        <family val="3"/>
      </rPr>
      <t>，桥梁上部至</t>
    </r>
    <r>
      <rPr>
        <sz val="12"/>
        <rFont val="Times New Roman"/>
        <family val="1"/>
      </rPr>
      <t>40%</t>
    </r>
    <r>
      <rPr>
        <sz val="12"/>
        <rFont val="仿宋_GB2312"/>
        <family val="3"/>
      </rPr>
      <t>，综合管线至</t>
    </r>
    <r>
      <rPr>
        <sz val="12"/>
        <rFont val="Times New Roman"/>
        <family val="1"/>
      </rPr>
      <t>30%</t>
    </r>
  </si>
  <si>
    <r>
      <t>2022</t>
    </r>
    <r>
      <rPr>
        <sz val="12"/>
        <rFont val="仿宋_GB2312"/>
        <family val="3"/>
      </rPr>
      <t>年</t>
    </r>
    <r>
      <rPr>
        <sz val="12"/>
        <rFont val="Times New Roman"/>
        <family val="1"/>
      </rPr>
      <t>3</t>
    </r>
    <r>
      <rPr>
        <sz val="12"/>
        <rFont val="仿宋_GB2312"/>
        <family val="3"/>
      </rPr>
      <t>月</t>
    </r>
  </si>
  <si>
    <t>陈志和</t>
  </si>
  <si>
    <t>18876532965</t>
  </si>
  <si>
    <r>
      <t>学堂东路（学堂南路</t>
    </r>
    <r>
      <rPr>
        <sz val="12"/>
        <rFont val="Times New Roman"/>
        <family val="1"/>
      </rPr>
      <t>-</t>
    </r>
    <r>
      <rPr>
        <sz val="12"/>
        <rFont val="仿宋_GB2312"/>
        <family val="3"/>
      </rPr>
      <t>滨湖南路）</t>
    </r>
  </si>
  <si>
    <r>
      <t>学堂东路（学堂南路</t>
    </r>
    <r>
      <rPr>
        <sz val="12"/>
        <rFont val="Times New Roman"/>
        <family val="1"/>
      </rPr>
      <t>-</t>
    </r>
    <r>
      <rPr>
        <sz val="12"/>
        <rFont val="仿宋_GB2312"/>
        <family val="3"/>
      </rPr>
      <t>滨湖南路）：原惠经四路，起于学堂南路，终于滨湖南路，全长约</t>
    </r>
    <r>
      <rPr>
        <sz val="12"/>
        <rFont val="Times New Roman"/>
        <family val="1"/>
      </rPr>
      <t>700</t>
    </r>
    <r>
      <rPr>
        <sz val="12"/>
        <rFont val="仿宋_GB2312"/>
        <family val="3"/>
      </rPr>
      <t>米，横断面宽度</t>
    </r>
    <r>
      <rPr>
        <sz val="12"/>
        <rFont val="Times New Roman"/>
        <family val="1"/>
      </rPr>
      <t>18</t>
    </r>
    <r>
      <rPr>
        <sz val="12"/>
        <rFont val="仿宋_GB2312"/>
        <family val="3"/>
      </rPr>
      <t>米。道路等级为城市支路</t>
    </r>
  </si>
  <si>
    <t>2020-2022</t>
  </si>
  <si>
    <t>一季度完成路基换填、填筑；二季度完成桩基施工；三季度完成上部结构施工，四季度完成路面工程</t>
  </si>
  <si>
    <r>
      <t>城建公司</t>
    </r>
    <r>
      <rPr>
        <sz val="12"/>
        <rFont val="Times New Roman"/>
        <family val="1"/>
      </rPr>
      <t xml:space="preserve">
</t>
    </r>
    <r>
      <rPr>
        <sz val="12"/>
        <rFont val="仿宋_GB2312"/>
        <family val="3"/>
      </rPr>
      <t>水务公司</t>
    </r>
    <r>
      <rPr>
        <sz val="12"/>
        <rFont val="Times New Roman"/>
        <family val="1"/>
      </rPr>
      <t xml:space="preserve">
</t>
    </r>
    <r>
      <rPr>
        <sz val="12"/>
        <rFont val="仿宋_GB2312"/>
        <family val="3"/>
      </rPr>
      <t>东园镇</t>
    </r>
  </si>
  <si>
    <r>
      <t>杏秀路（东西大道</t>
    </r>
    <r>
      <rPr>
        <sz val="12"/>
        <rFont val="Times New Roman"/>
        <family val="1"/>
      </rPr>
      <t>-</t>
    </r>
    <r>
      <rPr>
        <sz val="12"/>
        <rFont val="仿宋_GB2312"/>
        <family val="3"/>
      </rPr>
      <t>滨湖南路）及东园法庭配套道路改造工程</t>
    </r>
  </si>
  <si>
    <t>张坂镇东园镇</t>
  </si>
  <si>
    <r>
      <t>杏秀路（东西大道</t>
    </r>
    <r>
      <rPr>
        <sz val="12"/>
        <rFont val="Times New Roman"/>
        <family val="1"/>
      </rPr>
      <t>-</t>
    </r>
    <r>
      <rPr>
        <sz val="12"/>
        <rFont val="仿宋_GB2312"/>
        <family val="3"/>
      </rPr>
      <t>滨湖南路）沥青路面改造长度约</t>
    </r>
    <r>
      <rPr>
        <sz val="12"/>
        <rFont val="Times New Roman"/>
        <family val="1"/>
      </rPr>
      <t>2.15km</t>
    </r>
    <r>
      <rPr>
        <sz val="12"/>
        <rFont val="仿宋_GB2312"/>
        <family val="3"/>
      </rPr>
      <t>，改造宽度约</t>
    </r>
    <r>
      <rPr>
        <sz val="12"/>
        <rFont val="Times New Roman"/>
        <family val="1"/>
      </rPr>
      <t>36.5</t>
    </r>
    <r>
      <rPr>
        <sz val="12"/>
        <rFont val="仿宋_GB2312"/>
        <family val="3"/>
      </rPr>
      <t>米，含沿线路口顺接。</t>
    </r>
    <r>
      <rPr>
        <sz val="12"/>
        <rFont val="Times New Roman"/>
        <family val="1"/>
      </rPr>
      <t xml:space="preserve">
</t>
    </r>
    <r>
      <rPr>
        <sz val="12"/>
        <rFont val="仿宋_GB2312"/>
        <family val="3"/>
      </rPr>
      <t>东园法庭配套道路改造工程长度约</t>
    </r>
    <r>
      <rPr>
        <sz val="12"/>
        <rFont val="Times New Roman"/>
        <family val="1"/>
      </rPr>
      <t>330</t>
    </r>
    <r>
      <rPr>
        <sz val="12"/>
        <rFont val="仿宋_GB2312"/>
        <family val="3"/>
      </rPr>
      <t>米，改造宽度约</t>
    </r>
    <r>
      <rPr>
        <sz val="12"/>
        <rFont val="Times New Roman"/>
        <family val="1"/>
      </rPr>
      <t>10</t>
    </r>
    <r>
      <rPr>
        <sz val="12"/>
        <rFont val="仿宋_GB2312"/>
        <family val="3"/>
      </rPr>
      <t>米。</t>
    </r>
    <r>
      <rPr>
        <sz val="12"/>
        <rFont val="Times New Roman"/>
        <family val="1"/>
      </rPr>
      <t xml:space="preserve">
</t>
    </r>
    <r>
      <rPr>
        <sz val="12"/>
        <rFont val="仿宋_GB2312"/>
        <family val="3"/>
      </rPr>
      <t>该项目建安费用约</t>
    </r>
    <r>
      <rPr>
        <sz val="12"/>
        <rFont val="Times New Roman"/>
        <family val="1"/>
      </rPr>
      <t>2300</t>
    </r>
    <r>
      <rPr>
        <sz val="12"/>
        <rFont val="仿宋_GB2312"/>
        <family val="3"/>
      </rPr>
      <t>万元，总投资约</t>
    </r>
    <r>
      <rPr>
        <sz val="12"/>
        <rFont val="Times New Roman"/>
        <family val="1"/>
      </rPr>
      <t>3000</t>
    </r>
    <r>
      <rPr>
        <sz val="12"/>
        <rFont val="仿宋_GB2312"/>
        <family val="3"/>
      </rPr>
      <t>万元</t>
    </r>
  </si>
  <si>
    <t>2021-2022</t>
  </si>
  <si>
    <t>一季度竣工验收</t>
  </si>
  <si>
    <r>
      <t>城建公司</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东园镇</t>
    </r>
  </si>
  <si>
    <r>
      <t>张经</t>
    </r>
    <r>
      <rPr>
        <sz val="12"/>
        <rFont val="Times New Roman"/>
        <family val="1"/>
      </rPr>
      <t>8</t>
    </r>
    <r>
      <rPr>
        <sz val="12"/>
        <rFont val="仿宋_GB2312"/>
        <family val="3"/>
      </rPr>
      <t>路（海山大道</t>
    </r>
    <r>
      <rPr>
        <sz val="12"/>
        <rFont val="Times New Roman"/>
        <family val="1"/>
      </rPr>
      <t>-</t>
    </r>
    <r>
      <rPr>
        <sz val="12"/>
        <rFont val="仿宋_GB2312"/>
        <family val="3"/>
      </rPr>
      <t>海城大道）工程</t>
    </r>
  </si>
  <si>
    <r>
      <t>起于海山大道，自西向东与海仑路、海霞路、海玉路等道路相交终于海城大道，全长约</t>
    </r>
    <r>
      <rPr>
        <sz val="12"/>
        <rFont val="Times New Roman"/>
        <family val="1"/>
      </rPr>
      <t>3km</t>
    </r>
    <r>
      <rPr>
        <sz val="12"/>
        <rFont val="仿宋_GB2312"/>
        <family val="3"/>
      </rPr>
      <t>，为城市次干路，规划红线宽度</t>
    </r>
    <r>
      <rPr>
        <sz val="12"/>
        <rFont val="Times New Roman"/>
        <family val="1"/>
      </rPr>
      <t>36</t>
    </r>
    <r>
      <rPr>
        <sz val="12"/>
        <rFont val="仿宋_GB2312"/>
        <family val="3"/>
      </rPr>
      <t>米。道路横断面宽度为</t>
    </r>
    <r>
      <rPr>
        <sz val="12"/>
        <rFont val="Times New Roman"/>
        <family val="1"/>
      </rPr>
      <t>36</t>
    </r>
    <r>
      <rPr>
        <sz val="12"/>
        <rFont val="仿宋_GB2312"/>
        <family val="3"/>
      </rPr>
      <t>米，双向四车道</t>
    </r>
  </si>
  <si>
    <t>2021-2023</t>
  </si>
  <si>
    <t>一季度完成施工图设计并进行施工招标；二季度征迁工作；三季度开工；四季度进行路基施工</t>
  </si>
  <si>
    <r>
      <t>城建公司</t>
    </r>
    <r>
      <rPr>
        <sz val="12"/>
        <rFont val="Times New Roman"/>
        <family val="1"/>
      </rPr>
      <t xml:space="preserve">
</t>
    </r>
    <r>
      <rPr>
        <sz val="12"/>
        <rFont val="仿宋_GB2312"/>
        <family val="3"/>
      </rPr>
      <t>张坂镇</t>
    </r>
  </si>
  <si>
    <r>
      <t>泉州台商投资区湖山路道路工程（东西大道</t>
    </r>
    <r>
      <rPr>
        <sz val="12"/>
        <rFont val="Times New Roman"/>
        <family val="1"/>
      </rPr>
      <t>-</t>
    </r>
    <r>
      <rPr>
        <sz val="12"/>
        <rFont val="仿宋_GB2312"/>
        <family val="3"/>
      </rPr>
      <t>江城大道）</t>
    </r>
  </si>
  <si>
    <r>
      <t>起于东西大道（东西主干道），终至江城大道（惠城大道），道路全长</t>
    </r>
    <r>
      <rPr>
        <sz val="12"/>
        <rFont val="Times New Roman"/>
        <family val="1"/>
      </rPr>
      <t>2366.175m</t>
    </r>
    <r>
      <rPr>
        <sz val="12"/>
        <rFont val="仿宋_GB2312"/>
        <family val="3"/>
      </rPr>
      <t>。道路规划为城市主干路，设计车速</t>
    </r>
    <r>
      <rPr>
        <sz val="12"/>
        <rFont val="Times New Roman"/>
        <family val="1"/>
      </rPr>
      <t>60km/h</t>
    </r>
    <r>
      <rPr>
        <sz val="12"/>
        <rFont val="仿宋_GB2312"/>
        <family val="3"/>
      </rPr>
      <t>，红线宽</t>
    </r>
    <r>
      <rPr>
        <sz val="12"/>
        <rFont val="Times New Roman"/>
        <family val="1"/>
      </rPr>
      <t>60m</t>
    </r>
    <r>
      <rPr>
        <sz val="12"/>
        <rFont val="仿宋_GB2312"/>
        <family val="3"/>
      </rPr>
      <t>，双向</t>
    </r>
    <r>
      <rPr>
        <sz val="12"/>
        <rFont val="Times New Roman"/>
        <family val="1"/>
      </rPr>
      <t>6</t>
    </r>
    <r>
      <rPr>
        <sz val="12"/>
        <rFont val="仿宋_GB2312"/>
        <family val="3"/>
      </rPr>
      <t>车道。项目总投资</t>
    </r>
    <r>
      <rPr>
        <sz val="12"/>
        <rFont val="Times New Roman"/>
        <family val="1"/>
      </rPr>
      <t>57478.23</t>
    </r>
    <r>
      <rPr>
        <sz val="12"/>
        <rFont val="仿宋_GB2312"/>
        <family val="3"/>
      </rPr>
      <t>万元，其中建安费</t>
    </r>
    <r>
      <rPr>
        <sz val="12"/>
        <rFont val="Times New Roman"/>
        <family val="1"/>
      </rPr>
      <t>33126.61</t>
    </r>
    <r>
      <rPr>
        <sz val="12"/>
        <rFont val="仿宋_GB2312"/>
        <family val="3"/>
      </rPr>
      <t>万元</t>
    </r>
  </si>
  <si>
    <t>林登誉</t>
  </si>
  <si>
    <t>18850545867</t>
  </si>
  <si>
    <r>
      <t>城建公司</t>
    </r>
    <r>
      <rPr>
        <sz val="12"/>
        <rFont val="Times New Roman"/>
        <family val="1"/>
      </rPr>
      <t xml:space="preserve">
</t>
    </r>
    <r>
      <rPr>
        <sz val="12"/>
        <rFont val="仿宋_GB2312"/>
        <family val="3"/>
      </rPr>
      <t>洛阳镇</t>
    </r>
  </si>
  <si>
    <t>泉州台商投资区沥青化改造工程</t>
  </si>
  <si>
    <r>
      <t>建设内容对以下道路进行沥青路面改造：</t>
    </r>
    <r>
      <rPr>
        <sz val="12"/>
        <rFont val="Times New Roman"/>
        <family val="1"/>
      </rPr>
      <t xml:space="preserve">
</t>
    </r>
    <r>
      <rPr>
        <b/>
        <sz val="12"/>
        <rFont val="仿宋_GB2312"/>
        <family val="3"/>
      </rPr>
      <t>滨湖南路（全段）</t>
    </r>
    <r>
      <rPr>
        <sz val="12"/>
        <rFont val="仿宋_GB2312"/>
        <family val="3"/>
      </rPr>
      <t>：现状滨湖南路（全段）为城市主干道，全长约</t>
    </r>
    <r>
      <rPr>
        <sz val="12"/>
        <rFont val="Times New Roman"/>
        <family val="1"/>
      </rPr>
      <t>11.1km</t>
    </r>
    <r>
      <rPr>
        <sz val="12"/>
        <rFont val="仿宋_GB2312"/>
        <family val="3"/>
      </rPr>
      <t>，道路红线宽度</t>
    </r>
    <r>
      <rPr>
        <sz val="12"/>
        <rFont val="Times New Roman"/>
        <family val="1"/>
      </rPr>
      <t>50m</t>
    </r>
    <r>
      <rPr>
        <sz val="12"/>
        <rFont val="仿宋_GB2312"/>
        <family val="3"/>
      </rPr>
      <t>，主路双向</t>
    </r>
    <r>
      <rPr>
        <sz val="12"/>
        <rFont val="Times New Roman"/>
        <family val="1"/>
      </rPr>
      <t>6</t>
    </r>
    <r>
      <rPr>
        <sz val="12"/>
        <rFont val="仿宋_GB2312"/>
        <family val="3"/>
      </rPr>
      <t>车道，设计时速为</t>
    </r>
    <r>
      <rPr>
        <sz val="12"/>
        <rFont val="Times New Roman"/>
        <family val="1"/>
      </rPr>
      <t>50km/h</t>
    </r>
    <r>
      <rPr>
        <sz val="12"/>
        <rFont val="仿宋_GB2312"/>
        <family val="3"/>
      </rPr>
      <t>。建设内容对该段道路的沥青路面改造</t>
    </r>
    <r>
      <rPr>
        <sz val="12"/>
        <rFont val="Times New Roman"/>
        <family val="1"/>
      </rPr>
      <t xml:space="preserve">
</t>
    </r>
    <r>
      <rPr>
        <b/>
        <sz val="12"/>
        <rFont val="仿宋_GB2312"/>
        <family val="3"/>
      </rPr>
      <t>杏秀路（东西大道</t>
    </r>
    <r>
      <rPr>
        <b/>
        <sz val="12"/>
        <rFont val="Times New Roman"/>
        <family val="1"/>
      </rPr>
      <t>-</t>
    </r>
    <r>
      <rPr>
        <b/>
        <sz val="12"/>
        <rFont val="仿宋_GB2312"/>
        <family val="3"/>
      </rPr>
      <t>洛阳大道）</t>
    </r>
    <r>
      <rPr>
        <sz val="12"/>
        <rFont val="仿宋_GB2312"/>
        <family val="3"/>
      </rPr>
      <t>：现状杏秀路（东西大道</t>
    </r>
    <r>
      <rPr>
        <sz val="12"/>
        <rFont val="Times New Roman"/>
        <family val="1"/>
      </rPr>
      <t>-</t>
    </r>
    <r>
      <rPr>
        <sz val="12"/>
        <rFont val="仿宋_GB2312"/>
        <family val="3"/>
      </rPr>
      <t>洛阳大道）为城市主干道，全长约</t>
    </r>
    <r>
      <rPr>
        <sz val="12"/>
        <rFont val="Times New Roman"/>
        <family val="1"/>
      </rPr>
      <t>6.75km</t>
    </r>
    <r>
      <rPr>
        <sz val="12"/>
        <rFont val="仿宋_GB2312"/>
        <family val="3"/>
      </rPr>
      <t>，道路红线宽度</t>
    </r>
    <r>
      <rPr>
        <sz val="12"/>
        <rFont val="Times New Roman"/>
        <family val="1"/>
      </rPr>
      <t>50m</t>
    </r>
    <r>
      <rPr>
        <sz val="12"/>
        <rFont val="仿宋_GB2312"/>
        <family val="3"/>
      </rPr>
      <t>，主路双向</t>
    </r>
    <r>
      <rPr>
        <sz val="12"/>
        <rFont val="Times New Roman"/>
        <family val="1"/>
      </rPr>
      <t>6</t>
    </r>
    <r>
      <rPr>
        <sz val="12"/>
        <rFont val="仿宋_GB2312"/>
        <family val="3"/>
      </rPr>
      <t>车道，设计时速为</t>
    </r>
    <r>
      <rPr>
        <sz val="12"/>
        <rFont val="Times New Roman"/>
        <family val="1"/>
      </rPr>
      <t>50km/h</t>
    </r>
    <r>
      <rPr>
        <sz val="12"/>
        <rFont val="仿宋_GB2312"/>
        <family val="3"/>
      </rPr>
      <t>。</t>
    </r>
    <r>
      <rPr>
        <sz val="12"/>
        <rFont val="Times New Roman"/>
        <family val="1"/>
      </rPr>
      <t xml:space="preserve">
</t>
    </r>
    <r>
      <rPr>
        <b/>
        <sz val="12"/>
        <rFont val="仿宋_GB2312"/>
        <family val="3"/>
      </rPr>
      <t>江锦街（海山大道</t>
    </r>
    <r>
      <rPr>
        <b/>
        <sz val="12"/>
        <rFont val="Times New Roman"/>
        <family val="1"/>
      </rPr>
      <t>-</t>
    </r>
    <r>
      <rPr>
        <b/>
        <sz val="12"/>
        <rFont val="仿宋_GB2312"/>
        <family val="3"/>
      </rPr>
      <t>南北大道）</t>
    </r>
    <r>
      <rPr>
        <sz val="12"/>
        <rFont val="仿宋_GB2312"/>
        <family val="3"/>
      </rPr>
      <t>：现状江锦街（海山大道</t>
    </r>
    <r>
      <rPr>
        <sz val="12"/>
        <rFont val="Times New Roman"/>
        <family val="1"/>
      </rPr>
      <t>-</t>
    </r>
    <r>
      <rPr>
        <sz val="12"/>
        <rFont val="仿宋_GB2312"/>
        <family val="3"/>
      </rPr>
      <t>南北大道）为城市主干道，全长约</t>
    </r>
    <r>
      <rPr>
        <sz val="12"/>
        <rFont val="Times New Roman"/>
        <family val="1"/>
      </rPr>
      <t>3.1km</t>
    </r>
    <r>
      <rPr>
        <sz val="12"/>
        <rFont val="仿宋_GB2312"/>
        <family val="3"/>
      </rPr>
      <t>，道路红线宽度</t>
    </r>
    <r>
      <rPr>
        <sz val="12"/>
        <rFont val="Times New Roman"/>
        <family val="1"/>
      </rPr>
      <t>60m</t>
    </r>
    <r>
      <rPr>
        <sz val="12"/>
        <rFont val="仿宋_GB2312"/>
        <family val="3"/>
      </rPr>
      <t>，主路双向</t>
    </r>
    <r>
      <rPr>
        <sz val="12"/>
        <rFont val="Times New Roman"/>
        <family val="1"/>
      </rPr>
      <t>8</t>
    </r>
    <r>
      <rPr>
        <sz val="12"/>
        <rFont val="仿宋_GB2312"/>
        <family val="3"/>
      </rPr>
      <t>车道，设计时速为</t>
    </r>
    <r>
      <rPr>
        <sz val="12"/>
        <rFont val="Times New Roman"/>
        <family val="1"/>
      </rPr>
      <t>60km/h</t>
    </r>
  </si>
  <si>
    <t>2022-2024</t>
  </si>
  <si>
    <t>一、二季度前期工作；三季度基础改造；四季度主体施工</t>
  </si>
  <si>
    <r>
      <t>泉州台商投资区杏秀路（百张路</t>
    </r>
    <r>
      <rPr>
        <sz val="12"/>
        <rFont val="Times New Roman"/>
        <family val="1"/>
      </rPr>
      <t>-</t>
    </r>
    <r>
      <rPr>
        <sz val="12"/>
        <rFont val="仿宋_GB2312"/>
        <family val="3"/>
      </rPr>
      <t>滨湖东路）市政工程</t>
    </r>
  </si>
  <si>
    <r>
      <t>该工程起于百张路与杏秀路交叉口</t>
    </r>
    <r>
      <rPr>
        <sz val="12"/>
        <rFont val="Times New Roman"/>
        <family val="1"/>
      </rPr>
      <t>,</t>
    </r>
    <r>
      <rPr>
        <sz val="12"/>
        <rFont val="仿宋_GB2312"/>
        <family val="3"/>
      </rPr>
      <t>终于滨湖东路与杏秀路交叉口，全长约</t>
    </r>
    <r>
      <rPr>
        <sz val="12"/>
        <rFont val="Times New Roman"/>
        <family val="1"/>
      </rPr>
      <t>1850m</t>
    </r>
    <r>
      <rPr>
        <sz val="12"/>
        <rFont val="仿宋_GB2312"/>
        <family val="3"/>
      </rPr>
      <t>，现状杏秀路（</t>
    </r>
    <r>
      <rPr>
        <sz val="12"/>
        <rFont val="Times New Roman"/>
        <family val="1"/>
      </rPr>
      <t>X307</t>
    </r>
    <r>
      <rPr>
        <sz val="12"/>
        <rFont val="仿宋_GB2312"/>
        <family val="3"/>
      </rPr>
      <t>县道）宽度约</t>
    </r>
    <r>
      <rPr>
        <sz val="12"/>
        <rFont val="Times New Roman"/>
        <family val="1"/>
      </rPr>
      <t>15m</t>
    </r>
    <r>
      <rPr>
        <sz val="12"/>
        <rFont val="仿宋_GB2312"/>
        <family val="3"/>
      </rPr>
      <t>，路面为水泥混凝土路面。规划道路等级为城市主干路，道路红线宽度</t>
    </r>
    <r>
      <rPr>
        <sz val="12"/>
        <rFont val="Times New Roman"/>
        <family val="1"/>
      </rPr>
      <t>50m</t>
    </r>
    <r>
      <rPr>
        <sz val="12"/>
        <rFont val="仿宋_GB2312"/>
        <family val="3"/>
      </rPr>
      <t>。该项目预估总投资约</t>
    </r>
    <r>
      <rPr>
        <sz val="12"/>
        <rFont val="Times New Roman"/>
        <family val="1"/>
      </rPr>
      <t>40000</t>
    </r>
    <r>
      <rPr>
        <sz val="12"/>
        <rFont val="仿宋_GB2312"/>
        <family val="3"/>
      </rPr>
      <t>万元，建安费约</t>
    </r>
    <r>
      <rPr>
        <sz val="12"/>
        <rFont val="Times New Roman"/>
        <family val="1"/>
      </rPr>
      <t>20000</t>
    </r>
    <r>
      <rPr>
        <sz val="12"/>
        <rFont val="仿宋_GB2312"/>
        <family val="3"/>
      </rPr>
      <t>万元</t>
    </r>
  </si>
  <si>
    <t>一、二季度前期工作；三季度开工；四季度进行路基施工</t>
  </si>
  <si>
    <r>
      <t>城建公司</t>
    </r>
    <r>
      <rPr>
        <sz val="12"/>
        <rFont val="Times New Roman"/>
        <family val="1"/>
      </rPr>
      <t xml:space="preserve">
</t>
    </r>
    <r>
      <rPr>
        <sz val="12"/>
        <rFont val="仿宋_GB2312"/>
        <family val="3"/>
      </rPr>
      <t>东园镇</t>
    </r>
  </si>
  <si>
    <r>
      <t>滨湖北路（杏秀路</t>
    </r>
    <r>
      <rPr>
        <sz val="12"/>
        <rFont val="Times New Roman"/>
        <family val="1"/>
      </rPr>
      <t>-</t>
    </r>
    <r>
      <rPr>
        <sz val="12"/>
        <rFont val="仿宋_GB2312"/>
        <family val="3"/>
      </rPr>
      <t>海山大道）</t>
    </r>
  </si>
  <si>
    <r>
      <t>滨湖北路（杏秀路</t>
    </r>
    <r>
      <rPr>
        <sz val="12"/>
        <rFont val="Times New Roman"/>
        <family val="1"/>
      </rPr>
      <t>-</t>
    </r>
    <r>
      <rPr>
        <sz val="12"/>
        <rFont val="仿宋_GB2312"/>
        <family val="3"/>
      </rPr>
      <t>海山大道）为城市主干道，全长约</t>
    </r>
    <r>
      <rPr>
        <sz val="12"/>
        <rFont val="Times New Roman"/>
        <family val="1"/>
      </rPr>
      <t>1.2</t>
    </r>
    <r>
      <rPr>
        <sz val="12"/>
        <rFont val="仿宋_GB2312"/>
        <family val="3"/>
      </rPr>
      <t>公里，道路红线宽</t>
    </r>
    <r>
      <rPr>
        <sz val="12"/>
        <rFont val="Times New Roman"/>
        <family val="1"/>
      </rPr>
      <t>46</t>
    </r>
    <r>
      <rPr>
        <sz val="12"/>
        <rFont val="仿宋_GB2312"/>
        <family val="3"/>
      </rPr>
      <t>米，主车道双向</t>
    </r>
    <r>
      <rPr>
        <sz val="12"/>
        <rFont val="Times New Roman"/>
        <family val="1"/>
      </rPr>
      <t>6</t>
    </r>
    <r>
      <rPr>
        <sz val="12"/>
        <rFont val="仿宋_GB2312"/>
        <family val="3"/>
      </rPr>
      <t>车道，设计时速为</t>
    </r>
    <r>
      <rPr>
        <sz val="12"/>
        <rFont val="Times New Roman"/>
        <family val="1"/>
      </rPr>
      <t>50km/h</t>
    </r>
    <r>
      <rPr>
        <sz val="12"/>
        <rFont val="仿宋_GB2312"/>
        <family val="3"/>
      </rPr>
      <t>，建安费约</t>
    </r>
    <r>
      <rPr>
        <sz val="12"/>
        <rFont val="Times New Roman"/>
        <family val="1"/>
      </rPr>
      <t>4400</t>
    </r>
    <r>
      <rPr>
        <sz val="12"/>
        <rFont val="仿宋_GB2312"/>
        <family val="3"/>
      </rPr>
      <t>万元</t>
    </r>
  </si>
  <si>
    <t>一、二、三季度完成项目建议书的批复、选址及用地预审意见书、工程可行性研究报告的批复、初步设计的批复、用地规划许可证、水保、环评、施工图设计及审查等前期工作，四季度开工建设</t>
  </si>
  <si>
    <r>
      <t>城建公司</t>
    </r>
    <r>
      <rPr>
        <sz val="12"/>
        <rFont val="Times New Roman"/>
        <family val="1"/>
      </rPr>
      <t xml:space="preserve">
</t>
    </r>
    <r>
      <rPr>
        <sz val="12"/>
        <rFont val="仿宋_GB2312"/>
        <family val="3"/>
      </rPr>
      <t>市政公司</t>
    </r>
    <r>
      <rPr>
        <sz val="12"/>
        <rFont val="Times New Roman"/>
        <family val="1"/>
      </rPr>
      <t xml:space="preserve">
</t>
    </r>
    <r>
      <rPr>
        <sz val="12"/>
        <rFont val="仿宋_GB2312"/>
        <family val="3"/>
      </rPr>
      <t>水务公司</t>
    </r>
  </si>
  <si>
    <t>云盖寺周边游步道一期工程</t>
  </si>
  <si>
    <r>
      <t>建设云盖寺周边游步道，建设面积约</t>
    </r>
    <r>
      <rPr>
        <sz val="12"/>
        <rFont val="Times New Roman"/>
        <family val="1"/>
      </rPr>
      <t>18490.68</t>
    </r>
    <r>
      <rPr>
        <sz val="12"/>
        <rFont val="宋体"/>
        <family val="0"/>
      </rPr>
      <t>㎡</t>
    </r>
    <r>
      <rPr>
        <sz val="12"/>
        <rFont val="仿宋_GB2312"/>
        <family val="3"/>
      </rPr>
      <t>，线路长约</t>
    </r>
    <r>
      <rPr>
        <sz val="12"/>
        <rFont val="Times New Roman"/>
        <family val="1"/>
      </rPr>
      <t>1.66km</t>
    </r>
    <r>
      <rPr>
        <sz val="12"/>
        <rFont val="仿宋_GB2312"/>
        <family val="3"/>
      </rPr>
      <t>，建设内容为登山步道、栈道、观景平台、栏杆及配套设施和绿化等</t>
    </r>
  </si>
  <si>
    <t>一、二季度施工图设计、施工招标；三季度开工；四季度项目完工</t>
  </si>
  <si>
    <t>0</t>
  </si>
  <si>
    <t>陈伟</t>
  </si>
  <si>
    <r>
      <t>市政公司</t>
    </r>
    <r>
      <rPr>
        <sz val="12"/>
        <rFont val="Times New Roman"/>
        <family val="1"/>
      </rPr>
      <t xml:space="preserve">
</t>
    </r>
    <r>
      <rPr>
        <sz val="12"/>
        <rFont val="仿宋_GB2312"/>
        <family val="3"/>
      </rPr>
      <t>洛阳镇</t>
    </r>
  </si>
  <si>
    <r>
      <t>刘敏坚</t>
    </r>
    <r>
      <rPr>
        <sz val="12"/>
        <rFont val="Times New Roman"/>
        <family val="1"/>
      </rPr>
      <t xml:space="preserve">
</t>
    </r>
    <r>
      <rPr>
        <sz val="12"/>
        <rFont val="仿宋_GB2312"/>
        <family val="3"/>
      </rPr>
      <t>柯志民</t>
    </r>
  </si>
  <si>
    <r>
      <t>张坂镇西部安置区</t>
    </r>
    <r>
      <rPr>
        <sz val="12"/>
        <rFont val="Times New Roman"/>
        <family val="1"/>
      </rPr>
      <t>—</t>
    </r>
    <r>
      <rPr>
        <sz val="12"/>
        <rFont val="仿宋_GB2312"/>
        <family val="3"/>
      </rPr>
      <t>玉泰新城</t>
    </r>
  </si>
  <si>
    <r>
      <t>期用地面积约</t>
    </r>
    <r>
      <rPr>
        <sz val="12"/>
        <rFont val="Times New Roman"/>
        <family val="1"/>
      </rPr>
      <t>84.6</t>
    </r>
    <r>
      <rPr>
        <sz val="12"/>
        <rFont val="仿宋_GB2312"/>
        <family val="3"/>
      </rPr>
      <t>亩（</t>
    </r>
    <r>
      <rPr>
        <sz val="12"/>
        <rFont val="Times New Roman"/>
        <family val="1"/>
      </rPr>
      <t>56412.86</t>
    </r>
    <r>
      <rPr>
        <sz val="12"/>
        <rFont val="仿宋_GB2312"/>
        <family val="3"/>
      </rPr>
      <t>平方米），一期总建筑面积</t>
    </r>
    <r>
      <rPr>
        <sz val="12"/>
        <rFont val="Times New Roman"/>
        <family val="1"/>
      </rPr>
      <t>233556.9</t>
    </r>
    <r>
      <rPr>
        <sz val="12"/>
        <rFont val="仿宋_GB2312"/>
        <family val="3"/>
      </rPr>
      <t>平方米，其中</t>
    </r>
    <r>
      <rPr>
        <sz val="12"/>
        <rFont val="Times New Roman"/>
        <family val="1"/>
      </rPr>
      <t>1</t>
    </r>
    <r>
      <rPr>
        <sz val="12"/>
        <rFont val="仿宋_GB2312"/>
        <family val="3"/>
      </rPr>
      <t>～</t>
    </r>
    <r>
      <rPr>
        <sz val="12"/>
        <rFont val="Times New Roman"/>
        <family val="1"/>
      </rPr>
      <t>8#</t>
    </r>
    <r>
      <rPr>
        <sz val="12"/>
        <rFont val="仿宋_GB2312"/>
        <family val="3"/>
      </rPr>
      <t>楼（住宅）建筑面积</t>
    </r>
    <r>
      <rPr>
        <sz val="12"/>
        <rFont val="Times New Roman"/>
        <family val="1"/>
      </rPr>
      <t>138208.3</t>
    </r>
    <r>
      <rPr>
        <sz val="12"/>
        <rFont val="仿宋_GB2312"/>
        <family val="3"/>
      </rPr>
      <t>平方米，住宅总套数</t>
    </r>
    <r>
      <rPr>
        <sz val="12"/>
        <rFont val="Times New Roman"/>
        <family val="1"/>
      </rPr>
      <t>1152</t>
    </r>
    <r>
      <rPr>
        <sz val="12"/>
        <rFont val="仿宋_GB2312"/>
        <family val="3"/>
      </rPr>
      <t>套，</t>
    </r>
    <r>
      <rPr>
        <sz val="12"/>
        <rFont val="Times New Roman"/>
        <family val="1"/>
      </rPr>
      <t>641</t>
    </r>
    <r>
      <rPr>
        <sz val="12"/>
        <rFont val="仿宋_GB2312"/>
        <family val="3"/>
      </rPr>
      <t>台</t>
    </r>
    <r>
      <rPr>
        <sz val="12"/>
        <rFont val="Times New Roman"/>
        <family val="1"/>
      </rPr>
      <t>89</t>
    </r>
    <r>
      <rPr>
        <sz val="12"/>
        <rFont val="仿宋_GB2312"/>
        <family val="3"/>
      </rPr>
      <t>套（其中土地成本</t>
    </r>
    <r>
      <rPr>
        <sz val="12"/>
        <rFont val="Times New Roman"/>
        <family val="1"/>
      </rPr>
      <t>14226.996</t>
    </r>
    <r>
      <rPr>
        <sz val="12"/>
        <rFont val="仿宋_GB2312"/>
        <family val="3"/>
      </rPr>
      <t>万元</t>
    </r>
    <r>
      <rPr>
        <sz val="12"/>
        <rFont val="Times New Roman"/>
        <family val="1"/>
      </rPr>
      <t xml:space="preserve"> </t>
    </r>
    <r>
      <rPr>
        <sz val="12"/>
        <rFont val="仿宋_GB2312"/>
        <family val="3"/>
      </rPr>
      <t>）</t>
    </r>
  </si>
  <si>
    <r>
      <t>一季度主体结构部分局部施工至</t>
    </r>
    <r>
      <rPr>
        <sz val="12"/>
        <rFont val="Times New Roman"/>
        <family val="1"/>
      </rPr>
      <t>16</t>
    </r>
    <r>
      <rPr>
        <sz val="12"/>
        <rFont val="仿宋_GB2312"/>
        <family val="3"/>
      </rPr>
      <t>层；二季度主体结构部分局部施工至</t>
    </r>
    <r>
      <rPr>
        <sz val="12"/>
        <rFont val="Times New Roman"/>
        <family val="1"/>
      </rPr>
      <t>27</t>
    </r>
    <r>
      <rPr>
        <sz val="12"/>
        <rFont val="仿宋_GB2312"/>
        <family val="3"/>
      </rPr>
      <t>层，主楼砌体完成至</t>
    </r>
    <r>
      <rPr>
        <sz val="12"/>
        <rFont val="Times New Roman"/>
        <family val="1"/>
      </rPr>
      <t>50%</t>
    </r>
    <r>
      <rPr>
        <sz val="12"/>
        <rFont val="仿宋_GB2312"/>
        <family val="3"/>
      </rPr>
      <t>；三季度主体结构基本封顶，主楼砌体完成至</t>
    </r>
    <r>
      <rPr>
        <sz val="12"/>
        <rFont val="Times New Roman"/>
        <family val="1"/>
      </rPr>
      <t>75%</t>
    </r>
    <r>
      <rPr>
        <sz val="12"/>
        <rFont val="仿宋_GB2312"/>
        <family val="3"/>
      </rPr>
      <t>；四季度主楼砌体结构完成，主楼内外墙粉刷局部完成至</t>
    </r>
    <r>
      <rPr>
        <sz val="12"/>
        <rFont val="Times New Roman"/>
        <family val="1"/>
      </rPr>
      <t>50%</t>
    </r>
  </si>
  <si>
    <t>王首伟</t>
  </si>
  <si>
    <t>城建房建</t>
  </si>
  <si>
    <r>
      <t>湖东花苑</t>
    </r>
    <r>
      <rPr>
        <sz val="12"/>
        <rFont val="Times New Roman"/>
        <family val="1"/>
      </rPr>
      <t>B</t>
    </r>
    <r>
      <rPr>
        <sz val="12"/>
        <rFont val="仿宋_GB2312"/>
        <family val="3"/>
      </rPr>
      <t>地块项目及配套道路工程</t>
    </r>
  </si>
  <si>
    <r>
      <t>项目总用地面积约</t>
    </r>
    <r>
      <rPr>
        <sz val="12"/>
        <rFont val="Times New Roman"/>
        <family val="1"/>
      </rPr>
      <t>44580.7</t>
    </r>
    <r>
      <rPr>
        <sz val="12"/>
        <rFont val="仿宋_GB2312"/>
        <family val="3"/>
      </rPr>
      <t>平方米，总建筑面积约</t>
    </r>
    <r>
      <rPr>
        <sz val="12"/>
        <rFont val="Times New Roman"/>
        <family val="1"/>
      </rPr>
      <t>197910.22</t>
    </r>
    <r>
      <rPr>
        <sz val="12"/>
        <rFont val="仿宋_GB2312"/>
        <family val="3"/>
      </rPr>
      <t>平方米，其中住宅面积建筑面积</t>
    </r>
    <r>
      <rPr>
        <sz val="12"/>
        <rFont val="Times New Roman"/>
        <family val="1"/>
      </rPr>
      <t>133442.84</t>
    </r>
    <r>
      <rPr>
        <sz val="12"/>
        <rFont val="仿宋_GB2312"/>
        <family val="3"/>
      </rPr>
      <t>平方米，套数</t>
    </r>
    <r>
      <rPr>
        <sz val="12"/>
        <rFont val="Times New Roman"/>
        <family val="1"/>
      </rPr>
      <t>1114</t>
    </r>
    <r>
      <rPr>
        <sz val="12"/>
        <rFont val="仿宋_GB2312"/>
        <family val="3"/>
      </rPr>
      <t>套；幼儿园建筑面积约</t>
    </r>
    <r>
      <rPr>
        <sz val="12"/>
        <rFont val="Times New Roman"/>
        <family val="1"/>
      </rPr>
      <t>5615.09</t>
    </r>
    <r>
      <rPr>
        <sz val="12"/>
        <rFont val="仿宋_GB2312"/>
        <family val="3"/>
      </rPr>
      <t>平方米。主要建设内容包括包含</t>
    </r>
    <r>
      <rPr>
        <sz val="12"/>
        <rFont val="Times New Roman"/>
        <family val="1"/>
      </rPr>
      <t>7</t>
    </r>
    <r>
      <rPr>
        <sz val="12"/>
        <rFont val="仿宋_GB2312"/>
        <family val="3"/>
      </rPr>
      <t>栋</t>
    </r>
    <r>
      <rPr>
        <sz val="12"/>
        <rFont val="Times New Roman"/>
        <family val="1"/>
      </rPr>
      <t>25~32</t>
    </r>
    <r>
      <rPr>
        <sz val="12"/>
        <rFont val="仿宋_GB2312"/>
        <family val="3"/>
      </rPr>
      <t>层高层住宅建筑及附属配套设施和</t>
    </r>
    <r>
      <rPr>
        <sz val="12"/>
        <rFont val="Times New Roman"/>
        <family val="1"/>
      </rPr>
      <t>1</t>
    </r>
    <r>
      <rPr>
        <sz val="12"/>
        <rFont val="仿宋_GB2312"/>
        <family val="3"/>
      </rPr>
      <t>栋</t>
    </r>
    <r>
      <rPr>
        <sz val="12"/>
        <rFont val="Times New Roman"/>
        <family val="1"/>
      </rPr>
      <t>4</t>
    </r>
    <r>
      <rPr>
        <sz val="12"/>
        <rFont val="仿宋_GB2312"/>
        <family val="3"/>
      </rPr>
      <t>层</t>
    </r>
    <r>
      <rPr>
        <sz val="12"/>
        <rFont val="Times New Roman"/>
        <family val="1"/>
      </rPr>
      <t>15</t>
    </r>
    <r>
      <rPr>
        <sz val="12"/>
        <rFont val="仿宋_GB2312"/>
        <family val="3"/>
      </rPr>
      <t>班制幼儿园（其中土地成本</t>
    </r>
    <r>
      <rPr>
        <sz val="12"/>
        <rFont val="Times New Roman"/>
        <family val="1"/>
      </rPr>
      <t xml:space="preserve"> 12817.37159</t>
    </r>
    <r>
      <rPr>
        <sz val="12"/>
        <rFont val="仿宋_GB2312"/>
        <family val="3"/>
      </rPr>
      <t>万元</t>
    </r>
    <r>
      <rPr>
        <sz val="12"/>
        <rFont val="Times New Roman"/>
        <family val="1"/>
      </rPr>
      <t xml:space="preserve"> </t>
    </r>
    <r>
      <rPr>
        <sz val="12"/>
        <rFont val="仿宋_GB2312"/>
        <family val="3"/>
      </rPr>
      <t>）；</t>
    </r>
    <r>
      <rPr>
        <sz val="12"/>
        <rFont val="Times New Roman"/>
        <family val="1"/>
      </rPr>
      <t xml:space="preserve">                  
</t>
    </r>
    <r>
      <rPr>
        <sz val="12"/>
        <rFont val="仿宋_GB2312"/>
        <family val="3"/>
      </rPr>
      <t>配套道路工程：扬帆路（学堂北路</t>
    </r>
    <r>
      <rPr>
        <sz val="12"/>
        <rFont val="Times New Roman"/>
        <family val="1"/>
      </rPr>
      <t>-</t>
    </r>
    <r>
      <rPr>
        <sz val="12"/>
        <rFont val="仿宋_GB2312"/>
        <family val="3"/>
      </rPr>
      <t>学堂南路），起于已建惠经三路，终于学堂南路，全长</t>
    </r>
    <r>
      <rPr>
        <sz val="12"/>
        <rFont val="Times New Roman"/>
        <family val="1"/>
      </rPr>
      <t>300</t>
    </r>
    <r>
      <rPr>
        <sz val="12"/>
        <rFont val="仿宋_GB2312"/>
        <family val="3"/>
      </rPr>
      <t>米，横断面宽度</t>
    </r>
    <r>
      <rPr>
        <sz val="12"/>
        <rFont val="Times New Roman"/>
        <family val="1"/>
      </rPr>
      <t>15</t>
    </r>
    <r>
      <rPr>
        <sz val="12"/>
        <rFont val="仿宋_GB2312"/>
        <family val="3"/>
      </rPr>
      <t>米。道路等级为城市支路</t>
    </r>
  </si>
  <si>
    <r>
      <t>一季度已建部分主体结构施工，场地征迁遗留问题解决后进行未建部分桩基施工，土方开挖；二季度已建部分主体结构封顶及砌体施工，未建部分进行土方开挖及地下室结构施工；三季度已建部分楼栋砌体及装修施工，未建部分地下室结构施工；四季度已建部分楼栋装修施工，未建部分楼栋主体结构施工（</t>
    </r>
    <r>
      <rPr>
        <sz val="12"/>
        <rFont val="Times New Roman"/>
        <family val="1"/>
      </rPr>
      <t>9#</t>
    </r>
    <r>
      <rPr>
        <sz val="12"/>
        <rFont val="仿宋_GB2312"/>
        <family val="3"/>
      </rPr>
      <t>楼、</t>
    </r>
    <r>
      <rPr>
        <sz val="12"/>
        <rFont val="Times New Roman"/>
        <family val="1"/>
      </rPr>
      <t>11#</t>
    </r>
    <r>
      <rPr>
        <sz val="12"/>
        <rFont val="仿宋_GB2312"/>
        <family val="3"/>
      </rPr>
      <t>楼、</t>
    </r>
    <r>
      <rPr>
        <sz val="12"/>
        <rFont val="Times New Roman"/>
        <family val="1"/>
      </rPr>
      <t>12#</t>
    </r>
    <r>
      <rPr>
        <sz val="12"/>
        <rFont val="仿宋_GB2312"/>
        <family val="3"/>
      </rPr>
      <t>、</t>
    </r>
    <r>
      <rPr>
        <sz val="12"/>
        <rFont val="Times New Roman"/>
        <family val="1"/>
      </rPr>
      <t>13#</t>
    </r>
    <r>
      <rPr>
        <sz val="12"/>
        <rFont val="仿宋_GB2312"/>
        <family val="3"/>
      </rPr>
      <t>楼及附属地下室和幼儿园因征迁未解决工作面尚未完整移交，无法施工）</t>
    </r>
    <r>
      <rPr>
        <sz val="12"/>
        <rFont val="Times New Roman"/>
        <family val="1"/>
      </rPr>
      <t xml:space="preserve">                                                           
</t>
    </r>
    <r>
      <rPr>
        <sz val="12"/>
        <rFont val="仿宋_GB2312"/>
        <family val="3"/>
      </rPr>
      <t>配套道路工程：一季度完成路基换填、填筑；二季度完成管线施工；三季度完成路面，四季度完成路灯工程</t>
    </r>
  </si>
  <si>
    <t>张逸典</t>
  </si>
  <si>
    <t xml:space="preserve"> 13799503826</t>
  </si>
  <si>
    <t>城建市政、房建</t>
  </si>
  <si>
    <t>溪庄安置小区（锦溪花苑）二期</t>
  </si>
  <si>
    <r>
      <t>二期用地面积约</t>
    </r>
    <r>
      <rPr>
        <sz val="12"/>
        <rFont val="Times New Roman"/>
        <family val="1"/>
      </rPr>
      <t>38682.02</t>
    </r>
    <r>
      <rPr>
        <sz val="12"/>
        <rFont val="仿宋_GB2312"/>
        <family val="3"/>
      </rPr>
      <t>平方米，总建筑面积</t>
    </r>
    <r>
      <rPr>
        <sz val="12"/>
        <rFont val="Times New Roman"/>
        <family val="1"/>
      </rPr>
      <t>107183.54</t>
    </r>
    <r>
      <rPr>
        <sz val="12"/>
        <rFont val="仿宋_GB2312"/>
        <family val="3"/>
      </rPr>
      <t>平方米，其中住宅面积</t>
    </r>
    <r>
      <rPr>
        <sz val="12"/>
        <rFont val="Times New Roman"/>
        <family val="1"/>
      </rPr>
      <t>79416.36</t>
    </r>
    <r>
      <rPr>
        <sz val="12"/>
        <rFont val="仿宋_GB2312"/>
        <family val="3"/>
      </rPr>
      <t>平方米，户数</t>
    </r>
    <r>
      <rPr>
        <sz val="12"/>
        <rFont val="Times New Roman"/>
        <family val="1"/>
      </rPr>
      <t>578</t>
    </r>
    <r>
      <rPr>
        <sz val="12"/>
        <rFont val="仿宋_GB2312"/>
        <family val="3"/>
      </rPr>
      <t>户（其中土地成本</t>
    </r>
    <r>
      <rPr>
        <sz val="12"/>
        <rFont val="Times New Roman"/>
        <family val="1"/>
      </rPr>
      <t>15525.97</t>
    </r>
    <r>
      <rPr>
        <sz val="12"/>
        <rFont val="仿宋_GB2312"/>
        <family val="3"/>
      </rPr>
      <t>万元</t>
    </r>
    <r>
      <rPr>
        <sz val="12"/>
        <rFont val="Times New Roman"/>
        <family val="1"/>
      </rPr>
      <t xml:space="preserve"> </t>
    </r>
    <r>
      <rPr>
        <sz val="12"/>
        <rFont val="仿宋_GB2312"/>
        <family val="3"/>
      </rPr>
      <t>）</t>
    </r>
  </si>
  <si>
    <t>一季度主体结构封顶；二季度砌体结构施工、安装及装饰装修项目同步进行；三季度砌体结构施工完成，装饰装修工程施工完成；四季度室外景观、配套工程施工</t>
  </si>
  <si>
    <t>陈杰</t>
  </si>
  <si>
    <t>凤浦安置小区（凤林花苑）二期</t>
  </si>
  <si>
    <r>
      <t>凤浦安置小区二期工程用地面积</t>
    </r>
    <r>
      <rPr>
        <sz val="12"/>
        <rFont val="Times New Roman"/>
        <family val="1"/>
      </rPr>
      <t>20520.17</t>
    </r>
    <r>
      <rPr>
        <sz val="12"/>
        <rFont val="仿宋_GB2312"/>
        <family val="3"/>
      </rPr>
      <t>平方米，总建筑面积</t>
    </r>
    <r>
      <rPr>
        <sz val="12"/>
        <rFont val="Times New Roman"/>
        <family val="1"/>
      </rPr>
      <t>113446.52</t>
    </r>
    <r>
      <rPr>
        <sz val="12"/>
        <rFont val="仿宋_GB2312"/>
        <family val="3"/>
      </rPr>
      <t>平方米，住宅面积</t>
    </r>
    <r>
      <rPr>
        <sz val="12"/>
        <rFont val="Times New Roman"/>
        <family val="1"/>
      </rPr>
      <t>77453.71</t>
    </r>
    <r>
      <rPr>
        <sz val="12"/>
        <rFont val="仿宋_GB2312"/>
        <family val="3"/>
      </rPr>
      <t>平方米。容积率</t>
    </r>
    <r>
      <rPr>
        <sz val="12"/>
        <rFont val="Times New Roman"/>
        <family val="1"/>
      </rPr>
      <t>2.67</t>
    </r>
    <r>
      <rPr>
        <sz val="12"/>
        <rFont val="仿宋_GB2312"/>
        <family val="3"/>
      </rPr>
      <t>，绿化率</t>
    </r>
    <r>
      <rPr>
        <sz val="12"/>
        <rFont val="Times New Roman"/>
        <family val="1"/>
      </rPr>
      <t>30%</t>
    </r>
    <r>
      <rPr>
        <sz val="12"/>
        <rFont val="仿宋_GB2312"/>
        <family val="3"/>
      </rPr>
      <t>。凤浦安置小区二期工程建设内容包括住宅楼</t>
    </r>
    <r>
      <rPr>
        <sz val="12"/>
        <rFont val="Times New Roman"/>
        <family val="1"/>
      </rPr>
      <t>8#</t>
    </r>
    <r>
      <rPr>
        <sz val="12"/>
        <rFont val="仿宋_GB2312"/>
        <family val="3"/>
      </rPr>
      <t>、</t>
    </r>
    <r>
      <rPr>
        <sz val="12"/>
        <rFont val="Times New Roman"/>
        <family val="1"/>
      </rPr>
      <t>9#</t>
    </r>
    <r>
      <rPr>
        <sz val="12"/>
        <rFont val="仿宋_GB2312"/>
        <family val="3"/>
      </rPr>
      <t>、</t>
    </r>
    <r>
      <rPr>
        <sz val="12"/>
        <rFont val="Times New Roman"/>
        <family val="1"/>
      </rPr>
      <t>10#</t>
    </r>
    <r>
      <rPr>
        <sz val="12"/>
        <rFont val="仿宋_GB2312"/>
        <family val="3"/>
      </rPr>
      <t>、</t>
    </r>
    <r>
      <rPr>
        <sz val="12"/>
        <rFont val="Times New Roman"/>
        <family val="1"/>
      </rPr>
      <t>11#</t>
    </r>
    <r>
      <rPr>
        <sz val="12"/>
        <rFont val="仿宋_GB2312"/>
        <family val="3"/>
      </rPr>
      <t>楼建筑层数</t>
    </r>
    <r>
      <rPr>
        <sz val="12"/>
        <rFont val="Times New Roman"/>
        <family val="1"/>
      </rPr>
      <t>31</t>
    </r>
    <r>
      <rPr>
        <sz val="12"/>
        <rFont val="仿宋_GB2312"/>
        <family val="3"/>
      </rPr>
      <t>层，公寓楼</t>
    </r>
    <r>
      <rPr>
        <sz val="12"/>
        <rFont val="Times New Roman"/>
        <family val="1"/>
      </rPr>
      <t>17#</t>
    </r>
    <r>
      <rPr>
        <sz val="12"/>
        <rFont val="仿宋_GB2312"/>
        <family val="3"/>
      </rPr>
      <t>号楼建筑层数</t>
    </r>
    <r>
      <rPr>
        <sz val="12"/>
        <rFont val="Times New Roman"/>
        <family val="1"/>
      </rPr>
      <t>9</t>
    </r>
    <r>
      <rPr>
        <sz val="12"/>
        <rFont val="仿宋_GB2312"/>
        <family val="3"/>
      </rPr>
      <t>层，地下室</t>
    </r>
    <r>
      <rPr>
        <sz val="12"/>
        <rFont val="Times New Roman"/>
        <family val="1"/>
      </rPr>
      <t>2</t>
    </r>
    <r>
      <rPr>
        <sz val="12"/>
        <rFont val="仿宋_GB2312"/>
        <family val="3"/>
      </rPr>
      <t>层、小区附属配套设施等，小区总户数</t>
    </r>
    <r>
      <rPr>
        <sz val="12"/>
        <rFont val="Times New Roman"/>
        <family val="1"/>
      </rPr>
      <t>648</t>
    </r>
    <r>
      <rPr>
        <sz val="12"/>
        <rFont val="仿宋_GB2312"/>
        <family val="3"/>
      </rPr>
      <t>户（其中土地成本</t>
    </r>
    <r>
      <rPr>
        <sz val="12"/>
        <rFont val="Times New Roman"/>
        <family val="1"/>
      </rPr>
      <t>15253.685</t>
    </r>
    <r>
      <rPr>
        <sz val="12"/>
        <rFont val="仿宋_GB2312"/>
        <family val="3"/>
      </rPr>
      <t>元</t>
    </r>
    <r>
      <rPr>
        <sz val="12"/>
        <rFont val="Times New Roman"/>
        <family val="1"/>
      </rPr>
      <t xml:space="preserve"> </t>
    </r>
    <r>
      <rPr>
        <sz val="12"/>
        <rFont val="仿宋_GB2312"/>
        <family val="3"/>
      </rPr>
      <t>）</t>
    </r>
  </si>
  <si>
    <t>一季度上部主体结构施工，砌体施工；二季度上部主体结构封顶，砌体施工；三季度砌体工程全部完成，装饰装修工程施工；四季度落架，室外工程与配套施工</t>
  </si>
  <si>
    <t>刘儒炯</t>
  </si>
  <si>
    <t>秀涂安置小区及配套道路工程</t>
  </si>
  <si>
    <r>
      <t>用地面积</t>
    </r>
    <r>
      <rPr>
        <sz val="12"/>
        <rFont val="Times New Roman"/>
        <family val="1"/>
      </rPr>
      <t>26016</t>
    </r>
    <r>
      <rPr>
        <sz val="12"/>
        <rFont val="仿宋_GB2312"/>
        <family val="3"/>
      </rPr>
      <t>平方米（约</t>
    </r>
    <r>
      <rPr>
        <sz val="12"/>
        <rFont val="Times New Roman"/>
        <family val="1"/>
      </rPr>
      <t>39.02</t>
    </r>
    <r>
      <rPr>
        <sz val="12"/>
        <rFont val="仿宋_GB2312"/>
        <family val="3"/>
      </rPr>
      <t>亩</t>
    </r>
    <r>
      <rPr>
        <sz val="12"/>
        <rFont val="Times New Roman"/>
        <family val="1"/>
      </rPr>
      <t>)</t>
    </r>
    <r>
      <rPr>
        <sz val="12"/>
        <rFont val="仿宋_GB2312"/>
        <family val="3"/>
      </rPr>
      <t>，计容建筑面积</t>
    </r>
    <r>
      <rPr>
        <sz val="12"/>
        <rFont val="Times New Roman"/>
        <family val="1"/>
      </rPr>
      <t>78338.49</t>
    </r>
    <r>
      <rPr>
        <sz val="12"/>
        <rFont val="仿宋_GB2312"/>
        <family val="3"/>
      </rPr>
      <t>平方米，总建筑面积</t>
    </r>
    <r>
      <rPr>
        <sz val="12"/>
        <rFont val="Times New Roman"/>
        <family val="1"/>
      </rPr>
      <t>108864.44</t>
    </r>
    <r>
      <rPr>
        <sz val="12"/>
        <rFont val="仿宋_GB2312"/>
        <family val="3"/>
      </rPr>
      <t>平方米。其中住宅建筑面积</t>
    </r>
    <r>
      <rPr>
        <sz val="12"/>
        <rFont val="Times New Roman"/>
        <family val="1"/>
      </rPr>
      <t>68840.6</t>
    </r>
    <r>
      <rPr>
        <sz val="12"/>
        <rFont val="仿宋_GB2312"/>
        <family val="3"/>
      </rPr>
      <t>平方米，总共</t>
    </r>
    <r>
      <rPr>
        <sz val="12"/>
        <rFont val="Times New Roman"/>
        <family val="1"/>
      </rPr>
      <t>504</t>
    </r>
    <r>
      <rPr>
        <sz val="12"/>
        <rFont val="仿宋_GB2312"/>
        <family val="3"/>
      </rPr>
      <t>套（其中土地成本</t>
    </r>
    <r>
      <rPr>
        <sz val="12"/>
        <rFont val="Times New Roman"/>
        <family val="1"/>
      </rPr>
      <t>4783</t>
    </r>
    <r>
      <rPr>
        <sz val="12"/>
        <rFont val="仿宋_GB2312"/>
        <family val="3"/>
      </rPr>
      <t>万元</t>
    </r>
    <r>
      <rPr>
        <sz val="12"/>
        <rFont val="Times New Roman"/>
        <family val="1"/>
      </rPr>
      <t xml:space="preserve"> </t>
    </r>
    <r>
      <rPr>
        <sz val="12"/>
        <rFont val="仿宋_GB2312"/>
        <family val="3"/>
      </rPr>
      <t>）</t>
    </r>
    <r>
      <rPr>
        <sz val="12"/>
        <rFont val="Times New Roman"/>
        <family val="1"/>
      </rPr>
      <t xml:space="preserve">                                                        </t>
    </r>
    <r>
      <rPr>
        <sz val="12"/>
        <rFont val="仿宋_GB2312"/>
        <family val="3"/>
      </rPr>
      <t>配套道路工程：秀经</t>
    </r>
    <r>
      <rPr>
        <sz val="12"/>
        <rFont val="Times New Roman"/>
        <family val="1"/>
      </rPr>
      <t>7</t>
    </r>
    <r>
      <rPr>
        <sz val="12"/>
        <rFont val="仿宋_GB2312"/>
        <family val="3"/>
      </rPr>
      <t>路（杏秀路</t>
    </r>
    <r>
      <rPr>
        <sz val="12"/>
        <rFont val="Times New Roman"/>
        <family val="1"/>
      </rPr>
      <t>-</t>
    </r>
    <r>
      <rPr>
        <sz val="12"/>
        <rFont val="仿宋_GB2312"/>
        <family val="3"/>
      </rPr>
      <t>秀张路）全长</t>
    </r>
    <r>
      <rPr>
        <sz val="12"/>
        <rFont val="Times New Roman"/>
        <family val="1"/>
      </rPr>
      <t>235</t>
    </r>
    <r>
      <rPr>
        <sz val="12"/>
        <rFont val="仿宋_GB2312"/>
        <family val="3"/>
      </rPr>
      <t>米，横断面宽度为</t>
    </r>
    <r>
      <rPr>
        <sz val="12"/>
        <rFont val="Times New Roman"/>
        <family val="1"/>
      </rPr>
      <t>24</t>
    </r>
    <r>
      <rPr>
        <sz val="12"/>
        <rFont val="仿宋_GB2312"/>
        <family val="3"/>
      </rPr>
      <t>米，道路等级为城市支路；秀张路（秀经</t>
    </r>
    <r>
      <rPr>
        <sz val="12"/>
        <rFont val="Times New Roman"/>
        <family val="1"/>
      </rPr>
      <t>7</t>
    </r>
    <r>
      <rPr>
        <sz val="12"/>
        <rFont val="仿宋_GB2312"/>
        <family val="3"/>
      </rPr>
      <t>路</t>
    </r>
    <r>
      <rPr>
        <sz val="12"/>
        <rFont val="Times New Roman"/>
        <family val="1"/>
      </rPr>
      <t>-</t>
    </r>
    <r>
      <rPr>
        <sz val="12"/>
        <rFont val="仿宋_GB2312"/>
        <family val="3"/>
      </rPr>
      <t>秀经</t>
    </r>
    <r>
      <rPr>
        <sz val="12"/>
        <rFont val="Times New Roman"/>
        <family val="1"/>
      </rPr>
      <t>9</t>
    </r>
    <r>
      <rPr>
        <sz val="12"/>
        <rFont val="仿宋_GB2312"/>
        <family val="3"/>
      </rPr>
      <t>路）全长</t>
    </r>
    <r>
      <rPr>
        <sz val="12"/>
        <rFont val="Times New Roman"/>
        <family val="1"/>
      </rPr>
      <t>226</t>
    </r>
    <r>
      <rPr>
        <sz val="12"/>
        <rFont val="仿宋_GB2312"/>
        <family val="3"/>
      </rPr>
      <t>米，横断面宽度</t>
    </r>
    <r>
      <rPr>
        <sz val="12"/>
        <rFont val="Times New Roman"/>
        <family val="1"/>
      </rPr>
      <t>30</t>
    </r>
    <r>
      <rPr>
        <sz val="12"/>
        <rFont val="仿宋_GB2312"/>
        <family val="3"/>
      </rPr>
      <t>米，道路等级为城市次干路</t>
    </r>
  </si>
  <si>
    <r>
      <t>一季度完成筏板基础及地下室</t>
    </r>
    <r>
      <rPr>
        <sz val="12"/>
        <rFont val="Times New Roman"/>
        <family val="1"/>
      </rPr>
      <t>-2</t>
    </r>
    <r>
      <rPr>
        <sz val="12"/>
        <rFont val="仿宋_GB2312"/>
        <family val="3"/>
      </rPr>
      <t>层结构完成；二季度地下室</t>
    </r>
    <r>
      <rPr>
        <sz val="12"/>
        <rFont val="Times New Roman"/>
        <family val="1"/>
      </rPr>
      <t>-1</t>
    </r>
    <r>
      <rPr>
        <sz val="12"/>
        <rFont val="仿宋_GB2312"/>
        <family val="3"/>
      </rPr>
      <t>层结构完成，各栋主体结构施工施工至</t>
    </r>
    <r>
      <rPr>
        <sz val="12"/>
        <rFont val="Times New Roman"/>
        <family val="1"/>
      </rPr>
      <t>7</t>
    </r>
    <r>
      <rPr>
        <sz val="12"/>
        <rFont val="仿宋_GB2312"/>
        <family val="3"/>
      </rPr>
      <t>层；三季度主体结构施工至</t>
    </r>
    <r>
      <rPr>
        <sz val="12"/>
        <rFont val="Times New Roman"/>
        <family val="1"/>
      </rPr>
      <t>22</t>
    </r>
    <r>
      <rPr>
        <sz val="12"/>
        <rFont val="仿宋_GB2312"/>
        <family val="3"/>
      </rPr>
      <t>层；四季度主体结构封顶</t>
    </r>
    <r>
      <rPr>
        <sz val="12"/>
        <rFont val="Times New Roman"/>
        <family val="1"/>
      </rPr>
      <t xml:space="preserve">                                                                           </t>
    </r>
    <r>
      <rPr>
        <sz val="12"/>
        <rFont val="仿宋_GB2312"/>
        <family val="3"/>
      </rPr>
      <t>配套道路工程：一季度完成施工招标；二季度征迁工作；三季度完成路基及边坡工程至</t>
    </r>
    <r>
      <rPr>
        <sz val="12"/>
        <rFont val="Times New Roman"/>
        <family val="1"/>
      </rPr>
      <t>50%</t>
    </r>
    <r>
      <rPr>
        <sz val="12"/>
        <rFont val="仿宋_GB2312"/>
        <family val="3"/>
      </rPr>
      <t>；四季度完成路基、边坡工程及管线工程至</t>
    </r>
    <r>
      <rPr>
        <sz val="12"/>
        <rFont val="Times New Roman"/>
        <family val="1"/>
      </rPr>
      <t>70%</t>
    </r>
  </si>
  <si>
    <t>汤祥图</t>
  </si>
  <si>
    <t>下宫安置小区二期</t>
  </si>
  <si>
    <r>
      <t>总用地面积约</t>
    </r>
    <r>
      <rPr>
        <sz val="12"/>
        <rFont val="Times New Roman"/>
        <family val="1"/>
      </rPr>
      <t>61.3</t>
    </r>
    <r>
      <rPr>
        <sz val="12"/>
        <rFont val="仿宋_GB2312"/>
        <family val="3"/>
      </rPr>
      <t>亩，总建筑面积</t>
    </r>
    <r>
      <rPr>
        <sz val="12"/>
        <rFont val="Times New Roman"/>
        <family val="1"/>
      </rPr>
      <t>140358.11</t>
    </r>
    <r>
      <rPr>
        <sz val="12"/>
        <rFont val="仿宋_GB2312"/>
        <family val="3"/>
      </rPr>
      <t>平方米，其中住宅建筑面积</t>
    </r>
    <r>
      <rPr>
        <sz val="12"/>
        <rFont val="Times New Roman"/>
        <family val="1"/>
      </rPr>
      <t>99886.79</t>
    </r>
    <r>
      <rPr>
        <sz val="12"/>
        <rFont val="仿宋_GB2312"/>
        <family val="3"/>
      </rPr>
      <t>平方米，商业建筑面积</t>
    </r>
    <r>
      <rPr>
        <sz val="12"/>
        <rFont val="Times New Roman"/>
        <family val="1"/>
      </rPr>
      <t>988.16</t>
    </r>
    <r>
      <rPr>
        <sz val="12"/>
        <rFont val="仿宋_GB2312"/>
        <family val="3"/>
      </rPr>
      <t>平方米。项目建设</t>
    </r>
    <r>
      <rPr>
        <sz val="12"/>
        <rFont val="Times New Roman"/>
        <family val="1"/>
      </rPr>
      <t>10</t>
    </r>
    <r>
      <rPr>
        <sz val="12"/>
        <rFont val="仿宋_GB2312"/>
        <family val="3"/>
      </rPr>
      <t>栋</t>
    </r>
    <r>
      <rPr>
        <sz val="12"/>
        <rFont val="Times New Roman"/>
        <family val="1"/>
      </rPr>
      <t>18</t>
    </r>
    <r>
      <rPr>
        <sz val="12"/>
        <rFont val="仿宋_GB2312"/>
        <family val="3"/>
      </rPr>
      <t>～</t>
    </r>
    <r>
      <rPr>
        <sz val="12"/>
        <rFont val="Times New Roman"/>
        <family val="1"/>
      </rPr>
      <t>19</t>
    </r>
    <r>
      <rPr>
        <sz val="12"/>
        <rFont val="仿宋_GB2312"/>
        <family val="3"/>
      </rPr>
      <t>层高层住宅楼及附属商业等配套与一栋</t>
    </r>
    <r>
      <rPr>
        <sz val="12"/>
        <rFont val="Times New Roman"/>
        <family val="1"/>
      </rPr>
      <t>3</t>
    </r>
    <r>
      <rPr>
        <sz val="12"/>
        <rFont val="仿宋_GB2312"/>
        <family val="3"/>
      </rPr>
      <t>层幼儿园，总套数</t>
    </r>
    <r>
      <rPr>
        <sz val="12"/>
        <rFont val="Times New Roman"/>
        <family val="1"/>
      </rPr>
      <t>776</t>
    </r>
    <r>
      <rPr>
        <sz val="12"/>
        <rFont val="仿宋_GB2312"/>
        <family val="3"/>
      </rPr>
      <t>套（其中土地成本</t>
    </r>
    <r>
      <rPr>
        <sz val="12"/>
        <rFont val="Times New Roman"/>
        <family val="1"/>
      </rPr>
      <t>7234.016</t>
    </r>
    <r>
      <rPr>
        <sz val="12"/>
        <rFont val="仿宋_GB2312"/>
        <family val="3"/>
      </rPr>
      <t>万元</t>
    </r>
    <r>
      <rPr>
        <sz val="12"/>
        <rFont val="Times New Roman"/>
        <family val="1"/>
      </rPr>
      <t xml:space="preserve"> </t>
    </r>
    <r>
      <rPr>
        <sz val="12"/>
        <rFont val="仿宋_GB2312"/>
        <family val="3"/>
      </rPr>
      <t>）</t>
    </r>
  </si>
  <si>
    <r>
      <t>一季度主体结构部分局部施工至</t>
    </r>
    <r>
      <rPr>
        <sz val="12"/>
        <rFont val="Times New Roman"/>
        <family val="1"/>
      </rPr>
      <t>8</t>
    </r>
    <r>
      <rPr>
        <sz val="12"/>
        <rFont val="仿宋_GB2312"/>
        <family val="3"/>
      </rPr>
      <t>层；二季度主体结构基本封顶；三季度主楼砌体结构局部完成，主楼内外墙粉刷局部完成至</t>
    </r>
    <r>
      <rPr>
        <sz val="12"/>
        <rFont val="Times New Roman"/>
        <family val="1"/>
      </rPr>
      <t>50%</t>
    </r>
    <r>
      <rPr>
        <sz val="12"/>
        <rFont val="仿宋_GB2312"/>
        <family val="3"/>
      </rPr>
      <t>；四季度部分主楼外架拆除局部完成至</t>
    </r>
    <r>
      <rPr>
        <sz val="12"/>
        <rFont val="Times New Roman"/>
        <family val="1"/>
      </rPr>
      <t>3</t>
    </r>
    <r>
      <rPr>
        <sz val="12"/>
        <rFont val="仿宋_GB2312"/>
        <family val="3"/>
      </rPr>
      <t>层</t>
    </r>
  </si>
  <si>
    <t>洛阳镇镇级公益性骨灰堂</t>
  </si>
  <si>
    <r>
      <t>洛阳镇镇级公益性骨灰堂建设地点位于泉州台商投资区洛阳镇云盖寺东北侧。用地面积约</t>
    </r>
    <r>
      <rPr>
        <sz val="12"/>
        <rFont val="Times New Roman"/>
        <family val="1"/>
      </rPr>
      <t>20</t>
    </r>
    <r>
      <rPr>
        <sz val="12"/>
        <rFont val="仿宋_GB2312"/>
        <family val="3"/>
      </rPr>
      <t>亩，总建筑面积约</t>
    </r>
    <r>
      <rPr>
        <sz val="12"/>
        <rFont val="Times New Roman"/>
        <family val="1"/>
      </rPr>
      <t>1.37</t>
    </r>
    <r>
      <rPr>
        <sz val="12"/>
        <rFont val="仿宋_GB2312"/>
        <family val="3"/>
      </rPr>
      <t>万平方米（其中土地成本</t>
    </r>
    <r>
      <rPr>
        <sz val="12"/>
        <rFont val="Times New Roman"/>
        <family val="1"/>
      </rPr>
      <t>73</t>
    </r>
    <r>
      <rPr>
        <sz val="12"/>
        <rFont val="仿宋_GB2312"/>
        <family val="3"/>
      </rPr>
      <t>万元</t>
    </r>
    <r>
      <rPr>
        <sz val="12"/>
        <rFont val="Times New Roman"/>
        <family val="1"/>
      </rPr>
      <t xml:space="preserve"> </t>
    </r>
    <r>
      <rPr>
        <sz val="12"/>
        <rFont val="仿宋_GB2312"/>
        <family val="3"/>
      </rPr>
      <t>）</t>
    </r>
  </si>
  <si>
    <t>一季度完成室外工程，并组织竣工验收</t>
  </si>
  <si>
    <r>
      <t>陈志埕</t>
    </r>
    <r>
      <rPr>
        <sz val="12"/>
        <rFont val="Times New Roman"/>
        <family val="1"/>
      </rPr>
      <t xml:space="preserve"> </t>
    </r>
  </si>
  <si>
    <t>13636922733</t>
  </si>
  <si>
    <t>民生保障局</t>
  </si>
  <si>
    <t>原分管苏延辉</t>
  </si>
  <si>
    <t>翔鹰花苑</t>
  </si>
  <si>
    <t>百崎乡</t>
  </si>
  <si>
    <r>
      <t>项目用地面积约</t>
    </r>
    <r>
      <rPr>
        <sz val="12"/>
        <rFont val="Times New Roman"/>
        <family val="1"/>
      </rPr>
      <t>17150</t>
    </r>
    <r>
      <rPr>
        <sz val="12"/>
        <rFont val="仿宋_GB2312"/>
        <family val="3"/>
      </rPr>
      <t>平方米（约</t>
    </r>
    <r>
      <rPr>
        <sz val="12"/>
        <rFont val="Times New Roman"/>
        <family val="1"/>
      </rPr>
      <t>25.7</t>
    </r>
    <r>
      <rPr>
        <sz val="12"/>
        <rFont val="仿宋_GB2312"/>
        <family val="3"/>
      </rPr>
      <t>亩</t>
    </r>
    <r>
      <rPr>
        <sz val="12"/>
        <rFont val="Times New Roman"/>
        <family val="1"/>
      </rPr>
      <t>),</t>
    </r>
    <r>
      <rPr>
        <sz val="12"/>
        <rFont val="仿宋_GB2312"/>
        <family val="3"/>
      </rPr>
      <t>总建筑面积</t>
    </r>
    <r>
      <rPr>
        <sz val="12"/>
        <rFont val="Times New Roman"/>
        <family val="1"/>
      </rPr>
      <t>89828.89</t>
    </r>
    <r>
      <rPr>
        <sz val="12"/>
        <rFont val="仿宋_GB2312"/>
        <family val="3"/>
      </rPr>
      <t>平方米，住宅建筑面积</t>
    </r>
    <r>
      <rPr>
        <sz val="12"/>
        <rFont val="Times New Roman"/>
        <family val="1"/>
      </rPr>
      <t>58772.7</t>
    </r>
    <r>
      <rPr>
        <sz val="12"/>
        <rFont val="仿宋_GB2312"/>
        <family val="3"/>
      </rPr>
      <t>平方米，容积率</t>
    </r>
    <r>
      <rPr>
        <sz val="12"/>
        <rFont val="Times New Roman"/>
        <family val="1"/>
      </rPr>
      <t>3.4911</t>
    </r>
    <r>
      <rPr>
        <sz val="12"/>
        <rFont val="仿宋_GB2312"/>
        <family val="3"/>
      </rPr>
      <t>，总共</t>
    </r>
    <r>
      <rPr>
        <sz val="12"/>
        <rFont val="Times New Roman"/>
        <family val="1"/>
      </rPr>
      <t>540</t>
    </r>
    <r>
      <rPr>
        <sz val="12"/>
        <rFont val="仿宋_GB2312"/>
        <family val="3"/>
      </rPr>
      <t>套（其中土地成本</t>
    </r>
    <r>
      <rPr>
        <sz val="12"/>
        <rFont val="Times New Roman"/>
        <family val="1"/>
      </rPr>
      <t>6373.5</t>
    </r>
    <r>
      <rPr>
        <sz val="12"/>
        <rFont val="仿宋_GB2312"/>
        <family val="3"/>
      </rPr>
      <t>万</t>
    </r>
    <r>
      <rPr>
        <sz val="12"/>
        <rFont val="Times New Roman"/>
        <family val="1"/>
      </rPr>
      <t xml:space="preserve"> </t>
    </r>
    <r>
      <rPr>
        <sz val="12"/>
        <rFont val="仿宋_GB2312"/>
        <family val="3"/>
      </rPr>
      <t>元</t>
    </r>
    <r>
      <rPr>
        <sz val="12"/>
        <rFont val="Times New Roman"/>
        <family val="1"/>
      </rPr>
      <t xml:space="preserve"> </t>
    </r>
    <r>
      <rPr>
        <sz val="12"/>
        <rFont val="仿宋_GB2312"/>
        <family val="3"/>
      </rPr>
      <t>）</t>
    </r>
  </si>
  <si>
    <t>一季度主体结构封顶；二季度砌体结构完成施工、安装及装饰装修项目同步进行；三季度装饰装修工程完成施工；四季度室外景观、配套工程施工</t>
  </si>
  <si>
    <r>
      <t>李剑波</t>
    </r>
    <r>
      <rPr>
        <sz val="12"/>
        <rFont val="Times New Roman"/>
        <family val="1"/>
      </rPr>
      <t xml:space="preserve"> </t>
    </r>
  </si>
  <si>
    <r>
      <t>城建公司</t>
    </r>
    <r>
      <rPr>
        <sz val="12"/>
        <rFont val="Times New Roman"/>
        <family val="1"/>
      </rPr>
      <t xml:space="preserve">
</t>
    </r>
    <r>
      <rPr>
        <sz val="12"/>
        <rFont val="仿宋_GB2312"/>
        <family val="3"/>
      </rPr>
      <t>百崎乡</t>
    </r>
  </si>
  <si>
    <t>桥头安置区项目及配套道路工程</t>
  </si>
  <si>
    <r>
      <t>用地面积约</t>
    </r>
    <r>
      <rPr>
        <sz val="12"/>
        <rFont val="Times New Roman"/>
        <family val="1"/>
      </rPr>
      <t>14851.41</t>
    </r>
    <r>
      <rPr>
        <sz val="12"/>
        <rFont val="仿宋_GB2312"/>
        <family val="3"/>
      </rPr>
      <t>平方米（约</t>
    </r>
    <r>
      <rPr>
        <sz val="12"/>
        <rFont val="Times New Roman"/>
        <family val="1"/>
      </rPr>
      <t>22.28</t>
    </r>
    <r>
      <rPr>
        <sz val="12"/>
        <rFont val="仿宋_GB2312"/>
        <family val="3"/>
      </rPr>
      <t>亩），建筑面积</t>
    </r>
    <r>
      <rPr>
        <sz val="12"/>
        <rFont val="Times New Roman"/>
        <family val="1"/>
      </rPr>
      <t>58679</t>
    </r>
    <r>
      <rPr>
        <sz val="12"/>
        <rFont val="仿宋_GB2312"/>
        <family val="3"/>
      </rPr>
      <t>平方，其中住宅面积</t>
    </r>
    <r>
      <rPr>
        <sz val="12"/>
        <rFont val="Times New Roman"/>
        <family val="1"/>
      </rPr>
      <t>41772.41</t>
    </r>
    <r>
      <rPr>
        <sz val="12"/>
        <rFont val="仿宋_GB2312"/>
        <family val="3"/>
      </rPr>
      <t>平方，居住户数</t>
    </r>
    <r>
      <rPr>
        <sz val="12"/>
        <rFont val="Times New Roman"/>
        <family val="1"/>
      </rPr>
      <t>334</t>
    </r>
    <r>
      <rPr>
        <sz val="12"/>
        <rFont val="仿宋_GB2312"/>
        <family val="3"/>
      </rPr>
      <t>户，包含地下室</t>
    </r>
    <r>
      <rPr>
        <sz val="12"/>
        <rFont val="Times New Roman"/>
        <family val="1"/>
      </rPr>
      <t>1</t>
    </r>
    <r>
      <rPr>
        <sz val="12"/>
        <rFont val="仿宋_GB2312"/>
        <family val="3"/>
      </rPr>
      <t>层，</t>
    </r>
    <r>
      <rPr>
        <sz val="12"/>
        <rFont val="Times New Roman"/>
        <family val="1"/>
      </rPr>
      <t>3</t>
    </r>
    <r>
      <rPr>
        <sz val="12"/>
        <rFont val="仿宋_GB2312"/>
        <family val="3"/>
      </rPr>
      <t>栋高层住宅及多栋多层商业等公共配套（其中土地成本</t>
    </r>
    <r>
      <rPr>
        <sz val="12"/>
        <rFont val="Times New Roman"/>
        <family val="1"/>
      </rPr>
      <t>2383</t>
    </r>
    <r>
      <rPr>
        <sz val="12"/>
        <rFont val="仿宋_GB2312"/>
        <family val="3"/>
      </rPr>
      <t>元</t>
    </r>
    <r>
      <rPr>
        <sz val="12"/>
        <rFont val="Times New Roman"/>
        <family val="1"/>
      </rPr>
      <t xml:space="preserve"> </t>
    </r>
    <r>
      <rPr>
        <sz val="12"/>
        <rFont val="仿宋_GB2312"/>
        <family val="3"/>
      </rPr>
      <t>）</t>
    </r>
    <r>
      <rPr>
        <sz val="12"/>
        <rFont val="Times New Roman"/>
        <family val="1"/>
      </rPr>
      <t xml:space="preserve">                                    </t>
    </r>
    <r>
      <rPr>
        <sz val="12"/>
        <rFont val="仿宋_GB2312"/>
        <family val="3"/>
      </rPr>
      <t>配套道路工程：洛江</t>
    </r>
    <r>
      <rPr>
        <sz val="12"/>
        <rFont val="Times New Roman"/>
        <family val="1"/>
      </rPr>
      <t>2</t>
    </r>
    <r>
      <rPr>
        <sz val="12"/>
        <rFont val="仿宋_GB2312"/>
        <family val="3"/>
      </rPr>
      <t>路（城西大道</t>
    </r>
    <r>
      <rPr>
        <sz val="12"/>
        <rFont val="Times New Roman"/>
        <family val="1"/>
      </rPr>
      <t>-306</t>
    </r>
    <r>
      <rPr>
        <sz val="12"/>
        <rFont val="仿宋_GB2312"/>
        <family val="3"/>
      </rPr>
      <t>县道），起于城西大道，终于</t>
    </r>
    <r>
      <rPr>
        <sz val="12"/>
        <rFont val="Times New Roman"/>
        <family val="1"/>
      </rPr>
      <t>306</t>
    </r>
    <r>
      <rPr>
        <sz val="12"/>
        <rFont val="仿宋_GB2312"/>
        <family val="3"/>
      </rPr>
      <t>县道，全长</t>
    </r>
    <r>
      <rPr>
        <sz val="12"/>
        <rFont val="Times New Roman"/>
        <family val="1"/>
      </rPr>
      <t>560</t>
    </r>
    <r>
      <rPr>
        <sz val="12"/>
        <rFont val="仿宋_GB2312"/>
        <family val="3"/>
      </rPr>
      <t>米，道路全长</t>
    </r>
    <r>
      <rPr>
        <sz val="12"/>
        <rFont val="Times New Roman"/>
        <family val="1"/>
      </rPr>
      <t>470</t>
    </r>
    <r>
      <rPr>
        <sz val="12"/>
        <rFont val="仿宋_GB2312"/>
        <family val="3"/>
      </rPr>
      <t>米，横断面宽度</t>
    </r>
    <r>
      <rPr>
        <sz val="12"/>
        <rFont val="Times New Roman"/>
        <family val="1"/>
      </rPr>
      <t>20</t>
    </r>
    <r>
      <rPr>
        <sz val="12"/>
        <rFont val="仿宋_GB2312"/>
        <family val="3"/>
      </rPr>
      <t>米。道路等级为城市支路</t>
    </r>
  </si>
  <si>
    <r>
      <t>一季度完成地下室结构施工，部分主体结构施工至</t>
    </r>
    <r>
      <rPr>
        <sz val="12"/>
        <rFont val="Times New Roman"/>
        <family val="1"/>
      </rPr>
      <t>12</t>
    </r>
    <r>
      <rPr>
        <sz val="12"/>
        <rFont val="仿宋_GB2312"/>
        <family val="3"/>
      </rPr>
      <t>层；二季度部分主体结构施工至</t>
    </r>
    <r>
      <rPr>
        <sz val="12"/>
        <rFont val="Times New Roman"/>
        <family val="1"/>
      </rPr>
      <t>24</t>
    </r>
    <r>
      <rPr>
        <sz val="12"/>
        <rFont val="仿宋_GB2312"/>
        <family val="3"/>
      </rPr>
      <t>层；三季度主体结构封顶，砌体施工完成</t>
    </r>
    <r>
      <rPr>
        <sz val="12"/>
        <rFont val="Times New Roman"/>
        <family val="1"/>
      </rPr>
      <t>30%</t>
    </r>
    <r>
      <rPr>
        <sz val="12"/>
        <rFont val="仿宋_GB2312"/>
        <family val="3"/>
      </rPr>
      <t>；四季度外墙装修完成至</t>
    </r>
    <r>
      <rPr>
        <sz val="12"/>
        <rFont val="Times New Roman"/>
        <family val="1"/>
      </rPr>
      <t xml:space="preserve">80%                                                                          </t>
    </r>
    <r>
      <rPr>
        <sz val="12"/>
        <rFont val="仿宋_GB2312"/>
        <family val="3"/>
      </rPr>
      <t>配套道路工程：一季度完成施工招标；二季度征迁工作；三季度完成路基软基处理、填筑；四季度完成路面工程及管线工程</t>
    </r>
  </si>
  <si>
    <t xml:space="preserve"> </t>
  </si>
  <si>
    <r>
      <t>城建公司</t>
    </r>
    <r>
      <rPr>
        <sz val="12"/>
        <rFont val="Times New Roman"/>
        <family val="1"/>
      </rPr>
      <t xml:space="preserve">
</t>
    </r>
    <r>
      <rPr>
        <sz val="12"/>
        <rFont val="仿宋_GB2312"/>
        <family val="3"/>
      </rPr>
      <t>水务公司</t>
    </r>
    <r>
      <rPr>
        <sz val="12"/>
        <rFont val="Times New Roman"/>
        <family val="1"/>
      </rPr>
      <t xml:space="preserve">
</t>
    </r>
    <r>
      <rPr>
        <sz val="12"/>
        <rFont val="仿宋_GB2312"/>
        <family val="3"/>
      </rPr>
      <t>洛阳镇</t>
    </r>
  </si>
  <si>
    <t>玉龙花苑二期</t>
  </si>
  <si>
    <r>
      <t>建设用地总面积</t>
    </r>
    <r>
      <rPr>
        <sz val="12"/>
        <rFont val="Times New Roman"/>
        <family val="1"/>
      </rPr>
      <t>65327</t>
    </r>
    <r>
      <rPr>
        <sz val="12"/>
        <rFont val="宋体"/>
        <family val="0"/>
      </rPr>
      <t>㎡</t>
    </r>
    <r>
      <rPr>
        <sz val="12"/>
        <rFont val="仿宋_GB2312"/>
        <family val="3"/>
      </rPr>
      <t>，总建筑面积</t>
    </r>
    <r>
      <rPr>
        <sz val="12"/>
        <rFont val="Times New Roman"/>
        <family val="1"/>
      </rPr>
      <t>238471.81</t>
    </r>
    <r>
      <rPr>
        <sz val="12"/>
        <rFont val="宋体"/>
        <family val="0"/>
      </rPr>
      <t>㎡</t>
    </r>
    <r>
      <rPr>
        <sz val="12"/>
        <rFont val="仿宋_GB2312"/>
        <family val="3"/>
      </rPr>
      <t>，其中计容建筑面积</t>
    </r>
    <r>
      <rPr>
        <sz val="12"/>
        <rFont val="Times New Roman"/>
        <family val="1"/>
      </rPr>
      <t>195919.24</t>
    </r>
    <r>
      <rPr>
        <sz val="12"/>
        <rFont val="宋体"/>
        <family val="0"/>
      </rPr>
      <t>㎡</t>
    </r>
    <r>
      <rPr>
        <sz val="12"/>
        <rFont val="仿宋_GB2312"/>
        <family val="3"/>
      </rPr>
      <t>，住宅建筑面积</t>
    </r>
    <r>
      <rPr>
        <sz val="12"/>
        <rFont val="Times New Roman"/>
        <family val="1"/>
      </rPr>
      <t>180016.42</t>
    </r>
    <r>
      <rPr>
        <sz val="12"/>
        <rFont val="宋体"/>
        <family val="0"/>
      </rPr>
      <t>㎡</t>
    </r>
    <r>
      <rPr>
        <sz val="12"/>
        <rFont val="仿宋_GB2312"/>
        <family val="3"/>
      </rPr>
      <t>，商业建筑面积</t>
    </r>
    <r>
      <rPr>
        <sz val="12"/>
        <rFont val="Times New Roman"/>
        <family val="1"/>
      </rPr>
      <t>7471.14</t>
    </r>
    <r>
      <rPr>
        <sz val="12"/>
        <rFont val="宋体"/>
        <family val="0"/>
      </rPr>
      <t>㎡</t>
    </r>
    <r>
      <rPr>
        <sz val="12"/>
        <rFont val="仿宋_GB2312"/>
        <family val="3"/>
      </rPr>
      <t>，地下室建筑面积</t>
    </r>
    <r>
      <rPr>
        <sz val="12"/>
        <rFont val="Times New Roman"/>
        <family val="1"/>
      </rPr>
      <t>40883.11</t>
    </r>
    <r>
      <rPr>
        <sz val="12"/>
        <rFont val="宋体"/>
        <family val="0"/>
      </rPr>
      <t>㎡</t>
    </r>
    <r>
      <rPr>
        <sz val="12"/>
        <rFont val="仿宋_GB2312"/>
        <family val="3"/>
      </rPr>
      <t>，其他公共配套建筑面积</t>
    </r>
    <r>
      <rPr>
        <sz val="12"/>
        <rFont val="Times New Roman"/>
        <family val="1"/>
      </rPr>
      <t>9138.44</t>
    </r>
    <r>
      <rPr>
        <sz val="12"/>
        <rFont val="宋体"/>
        <family val="0"/>
      </rPr>
      <t>㎡</t>
    </r>
    <r>
      <rPr>
        <sz val="12"/>
        <rFont val="仿宋_GB2312"/>
        <family val="3"/>
      </rPr>
      <t>（含</t>
    </r>
    <r>
      <rPr>
        <sz val="12"/>
        <rFont val="Times New Roman"/>
        <family val="1"/>
      </rPr>
      <t>15</t>
    </r>
    <r>
      <rPr>
        <sz val="12"/>
        <rFont val="仿宋_GB2312"/>
        <family val="3"/>
      </rPr>
      <t>班幼儿园</t>
    </r>
    <r>
      <rPr>
        <sz val="12"/>
        <rFont val="Times New Roman"/>
        <family val="1"/>
      </rPr>
      <t>5391.69</t>
    </r>
    <r>
      <rPr>
        <sz val="12"/>
        <rFont val="宋体"/>
        <family val="0"/>
      </rPr>
      <t>㎡</t>
    </r>
    <r>
      <rPr>
        <sz val="12"/>
        <rFont val="仿宋_GB2312"/>
        <family val="3"/>
      </rPr>
      <t>）。由</t>
    </r>
    <r>
      <rPr>
        <sz val="12"/>
        <rFont val="Times New Roman"/>
        <family val="1"/>
      </rPr>
      <t>12</t>
    </r>
    <r>
      <rPr>
        <sz val="12"/>
        <rFont val="仿宋_GB2312"/>
        <family val="3"/>
      </rPr>
      <t>幢</t>
    </r>
    <r>
      <rPr>
        <sz val="12"/>
        <rFont val="Times New Roman"/>
        <family val="1"/>
      </rPr>
      <t>23-26</t>
    </r>
    <r>
      <rPr>
        <sz val="12"/>
        <rFont val="仿宋_GB2312"/>
        <family val="3"/>
      </rPr>
      <t>层高层住宅楼、</t>
    </r>
    <r>
      <rPr>
        <sz val="12"/>
        <rFont val="Times New Roman"/>
        <family val="1"/>
      </rPr>
      <t>2</t>
    </r>
    <r>
      <rPr>
        <sz val="12"/>
        <rFont val="仿宋_GB2312"/>
        <family val="3"/>
      </rPr>
      <t>幢</t>
    </r>
    <r>
      <rPr>
        <sz val="12"/>
        <rFont val="Times New Roman"/>
        <family val="1"/>
      </rPr>
      <t>2</t>
    </r>
    <r>
      <rPr>
        <sz val="12"/>
        <rFont val="仿宋_GB2312"/>
        <family val="3"/>
      </rPr>
      <t>层配电房、</t>
    </r>
    <r>
      <rPr>
        <sz val="12"/>
        <rFont val="Times New Roman"/>
        <family val="1"/>
      </rPr>
      <t>1</t>
    </r>
    <r>
      <rPr>
        <sz val="12"/>
        <rFont val="仿宋_GB2312"/>
        <family val="3"/>
      </rPr>
      <t>幢</t>
    </r>
    <r>
      <rPr>
        <sz val="12"/>
        <rFont val="Times New Roman"/>
        <family val="1"/>
      </rPr>
      <t>4</t>
    </r>
    <r>
      <rPr>
        <sz val="12"/>
        <rFont val="仿宋_GB2312"/>
        <family val="3"/>
      </rPr>
      <t>层幼儿园组成。（其中土地成本</t>
    </r>
    <r>
      <rPr>
        <sz val="12"/>
        <rFont val="Times New Roman"/>
        <family val="1"/>
      </rPr>
      <t>36000</t>
    </r>
    <r>
      <rPr>
        <sz val="12"/>
        <rFont val="仿宋_GB2312"/>
        <family val="3"/>
      </rPr>
      <t>万元</t>
    </r>
    <r>
      <rPr>
        <sz val="12"/>
        <rFont val="Times New Roman"/>
        <family val="1"/>
      </rPr>
      <t xml:space="preserve"> </t>
    </r>
    <r>
      <rPr>
        <sz val="12"/>
        <rFont val="仿宋_GB2312"/>
        <family val="3"/>
      </rPr>
      <t>）</t>
    </r>
  </si>
  <si>
    <r>
      <t>一季度完成结构验收，二季度完成内外装修至</t>
    </r>
    <r>
      <rPr>
        <sz val="12"/>
        <rFont val="Times New Roman"/>
        <family val="1"/>
      </rPr>
      <t>30%</t>
    </r>
    <r>
      <rPr>
        <sz val="12"/>
        <rFont val="仿宋_GB2312"/>
        <family val="3"/>
      </rPr>
      <t>，三季度完成内外装修至</t>
    </r>
    <r>
      <rPr>
        <sz val="12"/>
        <rFont val="Times New Roman"/>
        <family val="1"/>
      </rPr>
      <t>60%</t>
    </r>
    <r>
      <rPr>
        <sz val="12"/>
        <rFont val="仿宋_GB2312"/>
        <family val="3"/>
      </rPr>
      <t>，四季度完成内外装修，进行室外配套施工</t>
    </r>
  </si>
  <si>
    <t>修改名称加二期</t>
  </si>
  <si>
    <t>泉州台商投资区建筑渣土资源化处理中心</t>
  </si>
  <si>
    <r>
      <t>项目总用地面积</t>
    </r>
    <r>
      <rPr>
        <sz val="12"/>
        <rFont val="Times New Roman"/>
        <family val="1"/>
      </rPr>
      <t>132018.85</t>
    </r>
    <r>
      <rPr>
        <sz val="12"/>
        <rFont val="仿宋_GB2312"/>
        <family val="3"/>
      </rPr>
      <t>平方米，计容总建筑面积</t>
    </r>
    <r>
      <rPr>
        <sz val="12"/>
        <rFont val="Times New Roman"/>
        <family val="1"/>
      </rPr>
      <t>141299.89</t>
    </r>
    <r>
      <rPr>
        <sz val="12"/>
        <rFont val="仿宋_GB2312"/>
        <family val="3"/>
      </rPr>
      <t>平方米，项目建设规划：两栋厂房、一个再生骨料混凝土搅拌中心、一栋综合服务楼；其中</t>
    </r>
    <r>
      <rPr>
        <sz val="12"/>
        <rFont val="Times New Roman"/>
        <family val="1"/>
      </rPr>
      <t>1#</t>
    </r>
    <r>
      <rPr>
        <sz val="12"/>
        <rFont val="仿宋_GB2312"/>
        <family val="3"/>
      </rPr>
      <t>厂房规划总占地面积</t>
    </r>
    <r>
      <rPr>
        <sz val="12"/>
        <rFont val="Times New Roman"/>
        <family val="1"/>
      </rPr>
      <t>31976.83</t>
    </r>
    <r>
      <rPr>
        <sz val="12"/>
        <rFont val="仿宋_GB2312"/>
        <family val="3"/>
      </rPr>
      <t>平方米，规划总建筑面积</t>
    </r>
    <r>
      <rPr>
        <sz val="12"/>
        <rFont val="Times New Roman"/>
        <family val="1"/>
      </rPr>
      <t>40656.9</t>
    </r>
    <r>
      <rPr>
        <sz val="12"/>
        <rFont val="仿宋_GB2312"/>
        <family val="3"/>
      </rPr>
      <t>平方米；其中</t>
    </r>
    <r>
      <rPr>
        <sz val="12"/>
        <rFont val="Times New Roman"/>
        <family val="1"/>
      </rPr>
      <t>2#</t>
    </r>
    <r>
      <rPr>
        <sz val="12"/>
        <rFont val="仿宋_GB2312"/>
        <family val="3"/>
      </rPr>
      <t>再生骨料混凝土搅拌中心规划占地面积</t>
    </r>
    <r>
      <rPr>
        <sz val="12"/>
        <rFont val="Times New Roman"/>
        <family val="1"/>
      </rPr>
      <t>3180.64</t>
    </r>
    <r>
      <rPr>
        <sz val="12"/>
        <rFont val="仿宋_GB2312"/>
        <family val="3"/>
      </rPr>
      <t>平方米，规划总建筑面积</t>
    </r>
    <r>
      <rPr>
        <sz val="12"/>
        <rFont val="Times New Roman"/>
        <family val="1"/>
      </rPr>
      <t>3180.64</t>
    </r>
    <r>
      <rPr>
        <sz val="12"/>
        <rFont val="仿宋_GB2312"/>
        <family val="3"/>
      </rPr>
      <t>平方米；其中</t>
    </r>
    <r>
      <rPr>
        <sz val="12"/>
        <rFont val="Times New Roman"/>
        <family val="1"/>
      </rPr>
      <t>3#</t>
    </r>
    <r>
      <rPr>
        <sz val="12"/>
        <rFont val="仿宋_GB2312"/>
        <family val="3"/>
      </rPr>
      <t>厂房规划想占地面积</t>
    </r>
    <r>
      <rPr>
        <sz val="12"/>
        <rFont val="Times New Roman"/>
        <family val="1"/>
      </rPr>
      <t>25892.03</t>
    </r>
    <r>
      <rPr>
        <sz val="12"/>
        <rFont val="仿宋_GB2312"/>
        <family val="3"/>
      </rPr>
      <t>平方米，规划总建筑面积</t>
    </r>
    <r>
      <rPr>
        <sz val="12"/>
        <rFont val="Times New Roman"/>
        <family val="1"/>
      </rPr>
      <t>25892.03</t>
    </r>
    <r>
      <rPr>
        <sz val="12"/>
        <rFont val="仿宋_GB2312"/>
        <family val="3"/>
      </rPr>
      <t>平方米；其中</t>
    </r>
    <r>
      <rPr>
        <sz val="12"/>
        <rFont val="Times New Roman"/>
        <family val="1"/>
      </rPr>
      <t>4#</t>
    </r>
    <r>
      <rPr>
        <sz val="12"/>
        <rFont val="仿宋_GB2312"/>
        <family val="3"/>
      </rPr>
      <t>综合楼规划总占地面积</t>
    </r>
    <r>
      <rPr>
        <sz val="12"/>
        <rFont val="Times New Roman"/>
        <family val="1"/>
      </rPr>
      <t>2286.47</t>
    </r>
    <r>
      <rPr>
        <sz val="12"/>
        <rFont val="仿宋_GB2312"/>
        <family val="3"/>
      </rPr>
      <t>平方米，规划总建筑面积</t>
    </r>
    <r>
      <rPr>
        <sz val="12"/>
        <rFont val="Times New Roman"/>
        <family val="1"/>
      </rPr>
      <t>7318.42</t>
    </r>
    <r>
      <rPr>
        <sz val="12"/>
        <rFont val="仿宋_GB2312"/>
        <family val="3"/>
      </rPr>
      <t>平方米，项目设备规划：两台（套）建筑垃圾破碎筛分设备；一套再生骨科混凝土设备；一套再生骨料机制砖设备；一套再生骨料机制砂干混砂浆设备；一套再生骨料混凝土轻质构件设备，主要建筑物面：</t>
    </r>
    <r>
      <rPr>
        <sz val="12"/>
        <rFont val="Times New Roman"/>
        <family val="1"/>
      </rPr>
      <t>77069.75</t>
    </r>
    <r>
      <rPr>
        <sz val="12"/>
        <rFont val="仿宋_GB2312"/>
        <family val="3"/>
      </rPr>
      <t>平方米，新增生产能力（或使用功能）：年处置建筑渣十约</t>
    </r>
    <r>
      <rPr>
        <sz val="12"/>
        <rFont val="Times New Roman"/>
        <family val="1"/>
      </rPr>
      <t>150</t>
    </r>
    <r>
      <rPr>
        <sz val="12"/>
        <rFont val="仿宋_GB2312"/>
        <family val="3"/>
      </rPr>
      <t>万吨</t>
    </r>
  </si>
  <si>
    <t>上半年前期工作；三季度基础开工；四季度主体建设</t>
  </si>
  <si>
    <t>张良伟</t>
  </si>
  <si>
    <r>
      <t>泉州元谷建筑资源循环利用科技有限公司</t>
    </r>
    <r>
      <rPr>
        <sz val="12"/>
        <rFont val="Times New Roman"/>
        <family val="1"/>
      </rPr>
      <t/>
    </r>
    <r>
      <rPr>
        <sz val="12"/>
        <rFont val="Times New Roman"/>
        <family val="1"/>
      </rPr>
      <t xml:space="preserve">
张坂镇</t>
    </r>
  </si>
  <si>
    <t>开发</t>
  </si>
  <si>
    <t>产业性</t>
  </si>
  <si>
    <t>泉州市西三线天然气高压管网利用工程二期（台商区段）</t>
  </si>
  <si>
    <r>
      <t>洛阳镇</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</si>
  <si>
    <r>
      <t>新建高压天然气管线</t>
    </r>
    <r>
      <rPr>
        <sz val="12"/>
        <rFont val="Times New Roman"/>
        <family val="1"/>
      </rPr>
      <t>19.3</t>
    </r>
    <r>
      <rPr>
        <sz val="12"/>
        <rFont val="仿宋_GB2312"/>
        <family val="3"/>
      </rPr>
      <t>公里，管径</t>
    </r>
    <r>
      <rPr>
        <sz val="12"/>
        <rFont val="Times New Roman"/>
        <family val="1"/>
      </rPr>
      <t>DN500,</t>
    </r>
    <r>
      <rPr>
        <sz val="12"/>
        <rFont val="仿宋_GB2312"/>
        <family val="3"/>
      </rPr>
      <t>设计压力</t>
    </r>
    <r>
      <rPr>
        <sz val="12"/>
        <rFont val="Times New Roman"/>
        <family val="1"/>
      </rPr>
      <t>4.0Mpa</t>
    </r>
  </si>
  <si>
    <r>
      <t>完成</t>
    </r>
    <r>
      <rPr>
        <sz val="12"/>
        <rFont val="Times New Roman"/>
        <family val="1"/>
      </rPr>
      <t>12</t>
    </r>
    <r>
      <rPr>
        <sz val="12"/>
        <rFont val="仿宋_GB2312"/>
        <family val="3"/>
      </rPr>
      <t>公里管道安装：一季度完成</t>
    </r>
    <r>
      <rPr>
        <sz val="12"/>
        <rFont val="Times New Roman"/>
        <family val="1"/>
      </rPr>
      <t>2</t>
    </r>
    <r>
      <rPr>
        <sz val="12"/>
        <rFont val="仿宋_GB2312"/>
        <family val="3"/>
      </rPr>
      <t>公里管道安装，二季度完成</t>
    </r>
    <r>
      <rPr>
        <sz val="12"/>
        <rFont val="Times New Roman"/>
        <family val="1"/>
      </rPr>
      <t>3</t>
    </r>
    <r>
      <rPr>
        <sz val="12"/>
        <rFont val="仿宋_GB2312"/>
        <family val="3"/>
      </rPr>
      <t>公里管道安装，三季度完成</t>
    </r>
    <r>
      <rPr>
        <sz val="12"/>
        <rFont val="Times New Roman"/>
        <family val="1"/>
      </rPr>
      <t>4</t>
    </r>
    <r>
      <rPr>
        <sz val="12"/>
        <rFont val="仿宋_GB2312"/>
        <family val="3"/>
      </rPr>
      <t>公里管道安装，四季度完成</t>
    </r>
    <r>
      <rPr>
        <sz val="12"/>
        <rFont val="Times New Roman"/>
        <family val="1"/>
      </rPr>
      <t>3</t>
    </r>
    <r>
      <rPr>
        <sz val="12"/>
        <rFont val="仿宋_GB2312"/>
        <family val="3"/>
      </rPr>
      <t>公里管道安装</t>
    </r>
  </si>
  <si>
    <r>
      <t>市燃气公司</t>
    </r>
    <r>
      <rPr>
        <sz val="12"/>
        <rFont val="Times New Roman"/>
        <family val="1"/>
      </rPr>
      <t xml:space="preserve">
</t>
    </r>
    <r>
      <rPr>
        <sz val="12"/>
        <rFont val="仿宋_GB2312"/>
        <family val="3"/>
      </rPr>
      <t>张谋力</t>
    </r>
  </si>
  <si>
    <r>
      <t>燃气公司</t>
    </r>
    <r>
      <rPr>
        <sz val="12"/>
        <rFont val="Times New Roman"/>
        <family val="1"/>
      </rPr>
      <t xml:space="preserve">
</t>
    </r>
    <r>
      <rPr>
        <sz val="12"/>
        <rFont val="仿宋_GB2312"/>
        <family val="3"/>
      </rPr>
      <t>洛阳镇</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</si>
  <si>
    <t>燃气</t>
  </si>
  <si>
    <r>
      <t>百崎变电站</t>
    </r>
    <r>
      <rPr>
        <sz val="12"/>
        <rFont val="Times New Roman"/>
        <family val="1"/>
      </rPr>
      <t>110kV</t>
    </r>
    <r>
      <rPr>
        <sz val="12"/>
        <rFont val="仿宋_GB2312"/>
        <family val="3"/>
      </rPr>
      <t>送出线路工程</t>
    </r>
  </si>
  <si>
    <r>
      <t>新建</t>
    </r>
    <r>
      <rPr>
        <sz val="12"/>
        <rFont val="Times New Roman"/>
        <family val="1"/>
      </rPr>
      <t>110kV</t>
    </r>
    <r>
      <rPr>
        <sz val="12"/>
        <rFont val="仿宋_GB2312"/>
        <family val="3"/>
      </rPr>
      <t>线路</t>
    </r>
    <r>
      <rPr>
        <sz val="12"/>
        <rFont val="Times New Roman"/>
        <family val="1"/>
      </rPr>
      <t>1.49</t>
    </r>
    <r>
      <rPr>
        <sz val="12"/>
        <rFont val="仿宋_GB2312"/>
        <family val="3"/>
      </rPr>
      <t>公里</t>
    </r>
  </si>
  <si>
    <t>一季度完成基础施工；二季度完成立塔架线；三季度完成投产送电</t>
  </si>
  <si>
    <t>赖立纲</t>
  </si>
  <si>
    <t>15059512977</t>
  </si>
  <si>
    <r>
      <t>惠安供电公司</t>
    </r>
    <r>
      <rPr>
        <sz val="12"/>
        <rFont val="Times New Roman"/>
        <family val="1"/>
      </rPr>
      <t xml:space="preserve">
</t>
    </r>
    <r>
      <rPr>
        <sz val="12"/>
        <rFont val="仿宋_GB2312"/>
        <family val="3"/>
      </rPr>
      <t>百崎乡</t>
    </r>
  </si>
  <si>
    <t>科技经济发展局</t>
  </si>
  <si>
    <t>刘敏坚</t>
  </si>
  <si>
    <t>电力</t>
  </si>
  <si>
    <r>
      <t>110kV</t>
    </r>
    <r>
      <rPr>
        <sz val="12"/>
        <rFont val="仿宋_GB2312"/>
        <family val="3"/>
      </rPr>
      <t>上曾</t>
    </r>
    <r>
      <rPr>
        <sz val="12"/>
        <rFont val="Times New Roman"/>
        <family val="1"/>
      </rPr>
      <t>—</t>
    </r>
    <r>
      <rPr>
        <sz val="12"/>
        <rFont val="仿宋_GB2312"/>
        <family val="3"/>
      </rPr>
      <t>绿谷线路工程</t>
    </r>
  </si>
  <si>
    <r>
      <t>新建</t>
    </r>
    <r>
      <rPr>
        <sz val="12"/>
        <rFont val="Times New Roman"/>
        <family val="1"/>
      </rPr>
      <t>110kV</t>
    </r>
    <r>
      <rPr>
        <sz val="12"/>
        <rFont val="仿宋_GB2312"/>
        <family val="3"/>
      </rPr>
      <t>线路</t>
    </r>
    <r>
      <rPr>
        <sz val="12"/>
        <rFont val="Times New Roman"/>
        <family val="1"/>
      </rPr>
      <t>9</t>
    </r>
    <r>
      <rPr>
        <sz val="12"/>
        <rFont val="仿宋_GB2312"/>
        <family val="3"/>
      </rPr>
      <t>公里</t>
    </r>
  </si>
  <si>
    <r>
      <t>惠安供电公司</t>
    </r>
    <r>
      <rPr>
        <sz val="12"/>
        <rFont val="Times New Roman"/>
        <family val="1"/>
      </rPr>
      <t xml:space="preserve">
</t>
    </r>
    <r>
      <rPr>
        <sz val="12"/>
        <rFont val="仿宋_GB2312"/>
        <family val="3"/>
      </rPr>
      <t>洛阳镇</t>
    </r>
  </si>
  <si>
    <r>
      <t>220kV</t>
    </r>
    <r>
      <rPr>
        <sz val="12"/>
        <rFont val="仿宋_GB2312"/>
        <family val="3"/>
      </rPr>
      <t>通港</t>
    </r>
    <r>
      <rPr>
        <sz val="12"/>
        <rFont val="Times New Roman"/>
        <family val="1"/>
      </rPr>
      <t>—</t>
    </r>
    <r>
      <rPr>
        <sz val="12"/>
        <rFont val="仿宋_GB2312"/>
        <family val="3"/>
      </rPr>
      <t>百崎线路工程</t>
    </r>
  </si>
  <si>
    <r>
      <t>张坂镇</t>
    </r>
    <r>
      <rPr>
        <sz val="12"/>
        <rFont val="Times New Roman"/>
        <family val="1"/>
      </rPr>
      <t xml:space="preserve">
</t>
    </r>
    <r>
      <rPr>
        <sz val="12"/>
        <rFont val="仿宋_GB2312"/>
        <family val="3"/>
      </rPr>
      <t>百崎乡</t>
    </r>
  </si>
  <si>
    <r>
      <t>新建</t>
    </r>
    <r>
      <rPr>
        <sz val="12"/>
        <rFont val="Times New Roman"/>
        <family val="1"/>
      </rPr>
      <t>220kV</t>
    </r>
    <r>
      <rPr>
        <sz val="12"/>
        <rFont val="仿宋_GB2312"/>
        <family val="3"/>
      </rPr>
      <t>线路</t>
    </r>
    <r>
      <rPr>
        <sz val="12"/>
        <rFont val="Times New Roman"/>
        <family val="1"/>
      </rPr>
      <t>15.35</t>
    </r>
    <r>
      <rPr>
        <sz val="12"/>
        <rFont val="仿宋_GB2312"/>
        <family val="3"/>
      </rPr>
      <t>公里</t>
    </r>
  </si>
  <si>
    <t>2022-2023</t>
  </si>
  <si>
    <t>一季度完成基础施工；二季度完成立塔施工；三季度完成架线施工；四季度完成投产送电</t>
  </si>
  <si>
    <t>李澎湃</t>
  </si>
  <si>
    <t>13959798110</t>
  </si>
  <si>
    <r>
      <t>泉州供电公司</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百崎乡</t>
    </r>
  </si>
  <si>
    <r>
      <t>泉州</t>
    </r>
    <r>
      <rPr>
        <sz val="12"/>
        <rFont val="Times New Roman"/>
        <family val="1"/>
      </rPr>
      <t>110KV</t>
    </r>
    <r>
      <rPr>
        <sz val="12"/>
        <rFont val="仿宋_GB2312"/>
        <family val="3"/>
      </rPr>
      <t>杏田输变电工程</t>
    </r>
  </si>
  <si>
    <r>
      <t>洛阳镇</t>
    </r>
    <r>
      <rPr>
        <sz val="12"/>
        <rFont val="Times New Roman"/>
        <family val="1"/>
      </rPr>
      <t xml:space="preserve">
</t>
    </r>
    <r>
      <rPr>
        <sz val="12"/>
        <rFont val="仿宋_GB2312"/>
        <family val="3"/>
      </rPr>
      <t>东园镇</t>
    </r>
    <r>
      <rPr>
        <sz val="12"/>
        <rFont val="Times New Roman"/>
        <family val="1"/>
      </rPr>
      <t xml:space="preserve"> </t>
    </r>
  </si>
  <si>
    <r>
      <t>建设</t>
    </r>
    <r>
      <rPr>
        <sz val="12"/>
        <rFont val="Times New Roman"/>
        <family val="1"/>
      </rPr>
      <t>110KV</t>
    </r>
    <r>
      <rPr>
        <sz val="12"/>
        <rFont val="仿宋_GB2312"/>
        <family val="3"/>
      </rPr>
      <t>变电站，建设</t>
    </r>
    <r>
      <rPr>
        <sz val="12"/>
        <rFont val="Times New Roman"/>
        <family val="1"/>
      </rPr>
      <t>24</t>
    </r>
    <r>
      <rPr>
        <sz val="12"/>
        <rFont val="仿宋_GB2312"/>
        <family val="3"/>
      </rPr>
      <t>条出线线路，一期建设</t>
    </r>
    <r>
      <rPr>
        <sz val="12"/>
        <rFont val="Times New Roman"/>
        <family val="1"/>
      </rPr>
      <t>12</t>
    </r>
    <r>
      <rPr>
        <sz val="12"/>
        <rFont val="仿宋_GB2312"/>
        <family val="3"/>
      </rPr>
      <t>条</t>
    </r>
    <r>
      <rPr>
        <sz val="12"/>
        <rFont val="Times New Roman"/>
        <family val="1"/>
      </rPr>
      <t xml:space="preserve">
</t>
    </r>
    <r>
      <rPr>
        <sz val="12"/>
        <rFont val="仿宋_GB2312"/>
        <family val="3"/>
      </rPr>
      <t>新增变电容量</t>
    </r>
    <r>
      <rPr>
        <sz val="12"/>
        <rFont val="Times New Roman"/>
        <family val="1"/>
      </rPr>
      <t>100MVA</t>
    </r>
    <r>
      <rPr>
        <sz val="12"/>
        <rFont val="仿宋_GB2312"/>
        <family val="3"/>
      </rPr>
      <t>，新建</t>
    </r>
    <r>
      <rPr>
        <sz val="12"/>
        <rFont val="Times New Roman"/>
        <family val="1"/>
      </rPr>
      <t>110kV</t>
    </r>
    <r>
      <rPr>
        <sz val="12"/>
        <rFont val="仿宋_GB2312"/>
        <family val="3"/>
      </rPr>
      <t>线路</t>
    </r>
    <r>
      <rPr>
        <sz val="12"/>
        <rFont val="Times New Roman"/>
        <family val="1"/>
      </rPr>
      <t>2.8</t>
    </r>
    <r>
      <rPr>
        <sz val="12"/>
        <rFont val="仿宋_GB2312"/>
        <family val="3"/>
      </rPr>
      <t>公里</t>
    </r>
  </si>
  <si>
    <t>一季度完成投产送电</t>
  </si>
  <si>
    <r>
      <t>惠安供电公司</t>
    </r>
    <r>
      <rPr>
        <sz val="12"/>
        <rFont val="Times New Roman"/>
        <family val="1"/>
      </rPr>
      <t xml:space="preserve">
</t>
    </r>
    <r>
      <rPr>
        <sz val="12"/>
        <rFont val="仿宋_GB2312"/>
        <family val="3"/>
      </rPr>
      <t>洛阳镇</t>
    </r>
    <r>
      <rPr>
        <sz val="12"/>
        <rFont val="Times New Roman"/>
        <family val="1"/>
      </rPr>
      <t xml:space="preserve">
</t>
    </r>
    <r>
      <rPr>
        <sz val="12"/>
        <rFont val="仿宋_GB2312"/>
        <family val="3"/>
      </rPr>
      <t>东园镇</t>
    </r>
    <r>
      <rPr>
        <sz val="12"/>
        <rFont val="Times New Roman"/>
        <family val="1"/>
      </rPr>
      <t xml:space="preserve"> </t>
    </r>
  </si>
  <si>
    <r>
      <t>110kV</t>
    </r>
    <r>
      <rPr>
        <sz val="12"/>
        <rFont val="仿宋_GB2312"/>
        <family val="3"/>
      </rPr>
      <t>长新</t>
    </r>
    <r>
      <rPr>
        <sz val="12"/>
        <rFont val="Times New Roman"/>
        <family val="1"/>
      </rPr>
      <t>—</t>
    </r>
    <r>
      <rPr>
        <sz val="12"/>
        <rFont val="仿宋_GB2312"/>
        <family val="3"/>
      </rPr>
      <t>赤湖线路工程</t>
    </r>
  </si>
  <si>
    <r>
      <t>新建</t>
    </r>
    <r>
      <rPr>
        <sz val="12"/>
        <rFont val="Times New Roman"/>
        <family val="1"/>
      </rPr>
      <t>110kV</t>
    </r>
    <r>
      <rPr>
        <sz val="12"/>
        <rFont val="仿宋_GB2312"/>
        <family val="3"/>
      </rPr>
      <t>线路</t>
    </r>
    <r>
      <rPr>
        <sz val="12"/>
        <rFont val="Times New Roman"/>
        <family val="1"/>
      </rPr>
      <t>16</t>
    </r>
    <r>
      <rPr>
        <sz val="12"/>
        <rFont val="仿宋_GB2312"/>
        <family val="3"/>
      </rPr>
      <t>公里</t>
    </r>
  </si>
  <si>
    <t>一季度完成施工招标；二季度开工建设；三季度完成项目征地；四季度完成基础施工</t>
  </si>
  <si>
    <r>
      <t>6</t>
    </r>
    <r>
      <rPr>
        <sz val="12"/>
        <rFont val="仿宋_GB2312"/>
        <family val="3"/>
      </rPr>
      <t>月</t>
    </r>
  </si>
  <si>
    <r>
      <t>惠安供电公司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</si>
  <si>
    <r>
      <t>泉州</t>
    </r>
    <r>
      <rPr>
        <sz val="12"/>
        <rFont val="Times New Roman"/>
        <family val="1"/>
      </rPr>
      <t>220KV</t>
    </r>
    <r>
      <rPr>
        <sz val="12"/>
        <rFont val="仿宋_GB2312"/>
        <family val="3"/>
      </rPr>
      <t>百崎输变电工程</t>
    </r>
  </si>
  <si>
    <r>
      <t>东园镇张坂镇</t>
    </r>
    <r>
      <rPr>
        <sz val="12"/>
        <rFont val="Times New Roman"/>
        <family val="1"/>
      </rPr>
      <t xml:space="preserve">
</t>
    </r>
    <r>
      <rPr>
        <sz val="12"/>
        <rFont val="仿宋_GB2312"/>
        <family val="3"/>
      </rPr>
      <t>百崎乡</t>
    </r>
  </si>
  <si>
    <r>
      <t>主变规模远景</t>
    </r>
    <r>
      <rPr>
        <sz val="12"/>
        <rFont val="Times New Roman"/>
        <family val="1"/>
      </rPr>
      <t>4×240MVA</t>
    </r>
    <r>
      <rPr>
        <sz val="12"/>
        <rFont val="仿宋_GB2312"/>
        <family val="3"/>
      </rPr>
      <t>，本期</t>
    </r>
    <r>
      <rPr>
        <sz val="12"/>
        <rFont val="Times New Roman"/>
        <family val="1"/>
      </rPr>
      <t>1×240MVA</t>
    </r>
    <r>
      <rPr>
        <sz val="12"/>
        <rFont val="仿宋_GB2312"/>
        <family val="3"/>
      </rPr>
      <t>。</t>
    </r>
    <r>
      <rPr>
        <sz val="12"/>
        <rFont val="Times New Roman"/>
        <family val="1"/>
      </rPr>
      <t>220kV</t>
    </r>
    <r>
      <rPr>
        <sz val="12"/>
        <rFont val="仿宋_GB2312"/>
        <family val="3"/>
      </rPr>
      <t>线路远景</t>
    </r>
    <r>
      <rPr>
        <sz val="12"/>
        <rFont val="Times New Roman"/>
        <family val="1"/>
      </rPr>
      <t>8</t>
    </r>
    <r>
      <rPr>
        <sz val="12"/>
        <rFont val="仿宋_GB2312"/>
        <family val="3"/>
      </rPr>
      <t>回，本期</t>
    </r>
    <r>
      <rPr>
        <sz val="12"/>
        <rFont val="Times New Roman"/>
        <family val="1"/>
      </rPr>
      <t>6</t>
    </r>
    <r>
      <rPr>
        <sz val="12"/>
        <rFont val="仿宋_GB2312"/>
        <family val="3"/>
      </rPr>
      <t>回。</t>
    </r>
    <r>
      <rPr>
        <sz val="12"/>
        <rFont val="Times New Roman"/>
        <family val="1"/>
      </rPr>
      <t>110kV</t>
    </r>
    <r>
      <rPr>
        <sz val="12"/>
        <rFont val="仿宋_GB2312"/>
        <family val="3"/>
      </rPr>
      <t>线路远景</t>
    </r>
    <r>
      <rPr>
        <sz val="12"/>
        <rFont val="Times New Roman"/>
        <family val="1"/>
      </rPr>
      <t>14</t>
    </r>
    <r>
      <rPr>
        <sz val="12"/>
        <rFont val="仿宋_GB2312"/>
        <family val="3"/>
      </rPr>
      <t>回，本期</t>
    </r>
    <r>
      <rPr>
        <sz val="12"/>
        <rFont val="Times New Roman"/>
        <family val="1"/>
      </rPr>
      <t>4</t>
    </r>
    <r>
      <rPr>
        <sz val="12"/>
        <rFont val="仿宋_GB2312"/>
        <family val="3"/>
      </rPr>
      <t>回。</t>
    </r>
    <r>
      <rPr>
        <sz val="12"/>
        <rFont val="Times New Roman"/>
        <family val="1"/>
      </rPr>
      <t>10kV</t>
    </r>
    <r>
      <rPr>
        <sz val="12"/>
        <rFont val="仿宋_GB2312"/>
        <family val="3"/>
      </rPr>
      <t>线路远景</t>
    </r>
    <r>
      <rPr>
        <sz val="12"/>
        <rFont val="Times New Roman"/>
        <family val="1"/>
      </rPr>
      <t>28</t>
    </r>
    <r>
      <rPr>
        <sz val="12"/>
        <rFont val="仿宋_GB2312"/>
        <family val="3"/>
      </rPr>
      <t>回，本期</t>
    </r>
    <r>
      <rPr>
        <sz val="12"/>
        <rFont val="Times New Roman"/>
        <family val="1"/>
      </rPr>
      <t>14</t>
    </r>
    <r>
      <rPr>
        <sz val="12"/>
        <rFont val="仿宋_GB2312"/>
        <family val="3"/>
      </rPr>
      <t>回</t>
    </r>
  </si>
  <si>
    <t>2019-2022</t>
  </si>
  <si>
    <t>一季度完成变电站装修施工，完成线路基础施工；二季度完成电气设备安装，完成线路立塔施工；三季度完成设备调试，完成线路架线施工；四季度完成投产送电</t>
  </si>
  <si>
    <r>
      <t>泉州供电公司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百崎乡</t>
    </r>
  </si>
  <si>
    <t>二</t>
  </si>
  <si>
    <r>
      <t>联东</t>
    </r>
    <r>
      <rPr>
        <sz val="12"/>
        <rFont val="Times New Roman"/>
        <family val="1"/>
      </rPr>
      <t>U</t>
    </r>
    <r>
      <rPr>
        <sz val="12"/>
        <rFont val="仿宋_GB2312"/>
        <family val="3"/>
      </rPr>
      <t>谷</t>
    </r>
    <r>
      <rPr>
        <sz val="12"/>
        <rFont val="Times New Roman"/>
        <family val="1"/>
      </rPr>
      <t>·</t>
    </r>
    <r>
      <rPr>
        <sz val="12"/>
        <rFont val="仿宋_GB2312"/>
        <family val="3"/>
      </rPr>
      <t>科技创新谷</t>
    </r>
  </si>
  <si>
    <t>工业科技</t>
  </si>
  <si>
    <r>
      <t>总用地面积</t>
    </r>
    <r>
      <rPr>
        <sz val="12"/>
        <rFont val="Times New Roman"/>
        <family val="1"/>
      </rPr>
      <t>95</t>
    </r>
    <r>
      <rPr>
        <sz val="12"/>
        <rFont val="仿宋_GB2312"/>
        <family val="3"/>
      </rPr>
      <t>亩，拟建设</t>
    </r>
    <r>
      <rPr>
        <sz val="12"/>
        <rFont val="Times New Roman"/>
        <family val="1"/>
      </rPr>
      <t>24</t>
    </r>
    <r>
      <rPr>
        <sz val="12"/>
        <rFont val="仿宋_GB2312"/>
        <family val="3"/>
      </rPr>
      <t>幢生产研发型工业厂房及</t>
    </r>
    <r>
      <rPr>
        <sz val="12"/>
        <rFont val="Times New Roman"/>
        <family val="1"/>
      </rPr>
      <t>1</t>
    </r>
    <r>
      <rPr>
        <sz val="12"/>
        <rFont val="仿宋_GB2312"/>
        <family val="3"/>
      </rPr>
      <t>幢服务中心，总建筑面积约</t>
    </r>
    <r>
      <rPr>
        <sz val="12"/>
        <rFont val="Times New Roman"/>
        <family val="1"/>
      </rPr>
      <t>90000</t>
    </r>
    <r>
      <rPr>
        <sz val="12"/>
        <rFont val="仿宋_GB2312"/>
        <family val="3"/>
      </rPr>
      <t>平方米。园区将打造成以高端装备制造、精密机械、电子信息为主导产业，聚合科技研发、中试成果转化，生产企业和生产配套等功能为一体的产业综合体</t>
    </r>
  </si>
  <si>
    <r>
      <t>一期：一季度进行内外装修；二季度部分完工；三季度部分投产；</t>
    </r>
    <r>
      <rPr>
        <sz val="12"/>
        <rFont val="Times New Roman"/>
        <family val="1"/>
      </rPr>
      <t xml:space="preserve">
</t>
    </r>
    <r>
      <rPr>
        <sz val="12"/>
        <rFont val="仿宋_GB2312"/>
        <family val="3"/>
      </rPr>
      <t>二期：一、二季度主体建设；三季度主体封顶；四季度内外装修</t>
    </r>
  </si>
  <si>
    <r>
      <t>2023</t>
    </r>
    <r>
      <rPr>
        <sz val="12"/>
        <rFont val="仿宋_GB2312"/>
        <family val="3"/>
      </rPr>
      <t>年</t>
    </r>
    <r>
      <rPr>
        <sz val="12"/>
        <rFont val="Times New Roman"/>
        <family val="1"/>
      </rPr>
      <t>3</t>
    </r>
    <r>
      <rPr>
        <sz val="12"/>
        <rFont val="仿宋_GB2312"/>
        <family val="3"/>
      </rPr>
      <t>月</t>
    </r>
  </si>
  <si>
    <t>叶达遂</t>
  </si>
  <si>
    <r>
      <t>招商公司</t>
    </r>
    <r>
      <rPr>
        <sz val="12"/>
        <rFont val="Times New Roman"/>
        <family val="1"/>
      </rPr>
      <t xml:space="preserve">
</t>
    </r>
    <r>
      <rPr>
        <sz val="12"/>
        <rFont val="仿宋_GB2312"/>
        <family val="3"/>
      </rPr>
      <t>东园镇</t>
    </r>
  </si>
  <si>
    <t>招商</t>
  </si>
  <si>
    <t>产业性工</t>
  </si>
  <si>
    <t>中南高科泉州台商投资区产业园项目</t>
  </si>
  <si>
    <t>东园镇张坂镇</t>
  </si>
  <si>
    <r>
      <t>总投资</t>
    </r>
    <r>
      <rPr>
        <sz val="12"/>
        <rFont val="Times New Roman"/>
        <family val="1"/>
      </rPr>
      <t>10</t>
    </r>
    <r>
      <rPr>
        <sz val="12"/>
        <rFont val="仿宋_GB2312"/>
        <family val="3"/>
      </rPr>
      <t>亿元，申请用地</t>
    </r>
    <r>
      <rPr>
        <sz val="12"/>
        <rFont val="Times New Roman"/>
        <family val="1"/>
      </rPr>
      <t>150</t>
    </r>
    <r>
      <rPr>
        <sz val="12"/>
        <rFont val="仿宋_GB2312"/>
        <family val="3"/>
      </rPr>
      <t>亩，总建筑面积约</t>
    </r>
    <r>
      <rPr>
        <sz val="12"/>
        <rFont val="Times New Roman"/>
        <family val="1"/>
      </rPr>
      <t>14</t>
    </r>
    <r>
      <rPr>
        <sz val="12"/>
        <rFont val="仿宋_GB2312"/>
        <family val="3"/>
      </rPr>
      <t>万平米。一期定位专业的智能电网电器产业园，聚焦输电、变电、配电等领域，引入特高压、智能开关等智能电网电器产业</t>
    </r>
    <r>
      <rPr>
        <sz val="12"/>
        <rFont val="Times New Roman"/>
        <family val="1"/>
      </rPr>
      <t>1</t>
    </r>
    <r>
      <rPr>
        <sz val="12"/>
        <rFont val="仿宋_GB2312"/>
        <family val="3"/>
      </rPr>
      <t>链上的龙头企业、配套企业。二期计划引进大医疗、大健康、生物科技及相关配套企业</t>
    </r>
  </si>
  <si>
    <t>一、二季度主体建设；三季度一期竣工验收；四季度启动二期前期工作</t>
  </si>
  <si>
    <r>
      <t>9</t>
    </r>
    <r>
      <rPr>
        <sz val="12"/>
        <rFont val="仿宋_GB2312"/>
        <family val="3"/>
      </rPr>
      <t>月部分</t>
    </r>
  </si>
  <si>
    <r>
      <t>2023</t>
    </r>
    <r>
      <rPr>
        <sz val="12"/>
        <rFont val="仿宋_GB2312"/>
        <family val="3"/>
      </rPr>
      <t>年</t>
    </r>
    <r>
      <rPr>
        <sz val="12"/>
        <rFont val="Times New Roman"/>
        <family val="1"/>
      </rPr>
      <t>7</t>
    </r>
    <r>
      <rPr>
        <sz val="12"/>
        <rFont val="仿宋_GB2312"/>
        <family val="3"/>
      </rPr>
      <t>月</t>
    </r>
  </si>
  <si>
    <t>林鸿</t>
  </si>
  <si>
    <r>
      <t>招商公司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</si>
  <si>
    <t>泉州台商投资区烯石新材料科技项目</t>
  </si>
  <si>
    <t>市在建</t>
  </si>
  <si>
    <r>
      <t>占地约</t>
    </r>
    <r>
      <rPr>
        <sz val="12"/>
        <rFont val="Times New Roman"/>
        <family val="1"/>
      </rPr>
      <t>450</t>
    </r>
    <r>
      <rPr>
        <sz val="12"/>
        <rFont val="仿宋_GB2312"/>
        <family val="3"/>
      </rPr>
      <t>亩，建设</t>
    </r>
    <r>
      <rPr>
        <sz val="12"/>
        <rFont val="Times New Roman"/>
        <family val="1"/>
      </rPr>
      <t>30</t>
    </r>
    <r>
      <rPr>
        <sz val="12"/>
        <rFont val="仿宋_GB2312"/>
        <family val="3"/>
      </rPr>
      <t>万平方米厂房生产制造高科技纤维材料，预计投产后年产值</t>
    </r>
    <r>
      <rPr>
        <sz val="12"/>
        <rFont val="Times New Roman"/>
        <family val="1"/>
      </rPr>
      <t>30</t>
    </r>
    <r>
      <rPr>
        <sz val="12"/>
        <rFont val="仿宋_GB2312"/>
        <family val="3"/>
      </rPr>
      <t>亿元，纳税</t>
    </r>
    <r>
      <rPr>
        <sz val="12"/>
        <rFont val="Times New Roman"/>
        <family val="1"/>
      </rPr>
      <t>4</t>
    </r>
    <r>
      <rPr>
        <sz val="12"/>
        <rFont val="仿宋_GB2312"/>
        <family val="3"/>
      </rPr>
      <t>亿元</t>
    </r>
  </si>
  <si>
    <r>
      <t>一季度基础施工；二、三季度主体施工；四季度主体封顶，进行装修</t>
    </r>
    <r>
      <rPr>
        <sz val="12"/>
        <rFont val="Times New Roman"/>
        <family val="1"/>
      </rPr>
      <t xml:space="preserve">
</t>
    </r>
  </si>
  <si>
    <t>李林川</t>
  </si>
  <si>
    <r>
      <t>招商公司</t>
    </r>
    <r>
      <rPr>
        <sz val="12"/>
        <rFont val="Times New Roman"/>
        <family val="1"/>
      </rPr>
      <t xml:space="preserve">
</t>
    </r>
    <r>
      <rPr>
        <sz val="12"/>
        <rFont val="仿宋_GB2312"/>
        <family val="3"/>
      </rPr>
      <t>张坂镇</t>
    </r>
  </si>
  <si>
    <r>
      <t>刘敏坚</t>
    </r>
    <r>
      <rPr>
        <sz val="12"/>
        <rFont val="Times New Roman"/>
        <family val="1"/>
      </rPr>
      <t xml:space="preserve">
</t>
    </r>
    <r>
      <rPr>
        <sz val="12"/>
        <rFont val="仿宋_GB2312"/>
        <family val="3"/>
      </rPr>
      <t>张杰雄</t>
    </r>
  </si>
  <si>
    <t>力达扩建项目</t>
  </si>
  <si>
    <r>
      <t>占地约</t>
    </r>
    <r>
      <rPr>
        <sz val="12"/>
        <rFont val="Times New Roman"/>
        <family val="1"/>
      </rPr>
      <t>280</t>
    </r>
    <r>
      <rPr>
        <sz val="12"/>
        <rFont val="仿宋_GB2312"/>
        <family val="3"/>
      </rPr>
      <t>亩，其中一期投资</t>
    </r>
    <r>
      <rPr>
        <sz val="12"/>
        <rFont val="Times New Roman"/>
        <family val="1"/>
      </rPr>
      <t>6</t>
    </r>
    <r>
      <rPr>
        <sz val="12"/>
        <rFont val="仿宋_GB2312"/>
        <family val="3"/>
      </rPr>
      <t>亿元，建设厂房、研发楼、办公楼约</t>
    </r>
    <r>
      <rPr>
        <sz val="12"/>
        <rFont val="Times New Roman"/>
        <family val="1"/>
      </rPr>
      <t>10</t>
    </r>
    <r>
      <rPr>
        <sz val="12"/>
        <rFont val="仿宋_GB2312"/>
        <family val="3"/>
      </rPr>
      <t>万平方米，引进双螺杆空气压缩机主机和</t>
    </r>
    <r>
      <rPr>
        <sz val="12"/>
        <rFont val="Times New Roman"/>
        <family val="1"/>
      </rPr>
      <t>F+</t>
    </r>
    <r>
      <rPr>
        <sz val="12"/>
        <rFont val="仿宋_GB2312"/>
        <family val="3"/>
      </rPr>
      <t>系列变频空压机生产线；二期投资</t>
    </r>
    <r>
      <rPr>
        <sz val="12"/>
        <rFont val="Times New Roman"/>
        <family val="1"/>
      </rPr>
      <t>4</t>
    </r>
    <r>
      <rPr>
        <sz val="12"/>
        <rFont val="仿宋_GB2312"/>
        <family val="3"/>
      </rPr>
      <t>亿元，建设制冷压缩机和真空泵生产线</t>
    </r>
  </si>
  <si>
    <t>一季度内外装修；二季度室外附属配套施工；三季度投入生产</t>
  </si>
  <si>
    <t>胡仲雄</t>
  </si>
  <si>
    <t>亿达家电扩建项目</t>
  </si>
  <si>
    <r>
      <t>该项目占地约</t>
    </r>
    <r>
      <rPr>
        <sz val="12"/>
        <rFont val="Times New Roman"/>
        <family val="1"/>
      </rPr>
      <t>58.8</t>
    </r>
    <r>
      <rPr>
        <sz val="12"/>
        <rFont val="仿宋_GB2312"/>
        <family val="3"/>
      </rPr>
      <t>亩，主要建设厂房、科研楼、仓库、宿舍楼等，建筑面积约</t>
    </r>
    <r>
      <rPr>
        <sz val="12"/>
        <rFont val="Times New Roman"/>
        <family val="1"/>
      </rPr>
      <t>3.2</t>
    </r>
    <r>
      <rPr>
        <sz val="12"/>
        <rFont val="仿宋_GB2312"/>
        <family val="3"/>
      </rPr>
      <t>万平方米，项目建成达产后年销售额约</t>
    </r>
    <r>
      <rPr>
        <sz val="12"/>
        <rFont val="Times New Roman"/>
        <family val="1"/>
      </rPr>
      <t>1.5</t>
    </r>
    <r>
      <rPr>
        <sz val="12"/>
        <rFont val="仿宋_GB2312"/>
        <family val="3"/>
      </rPr>
      <t>亿元，纳税</t>
    </r>
    <r>
      <rPr>
        <sz val="12"/>
        <rFont val="Times New Roman"/>
        <family val="1"/>
      </rPr>
      <t>1200</t>
    </r>
    <r>
      <rPr>
        <sz val="12"/>
        <rFont val="仿宋_GB2312"/>
        <family val="3"/>
      </rPr>
      <t>万元以上</t>
    </r>
  </si>
  <si>
    <t>一季度主体装修；二季度配套道路建设；三季度一期竣工验收</t>
  </si>
  <si>
    <t>陈淑慧</t>
  </si>
  <si>
    <r>
      <t>6#</t>
    </r>
    <r>
      <rPr>
        <sz val="12"/>
        <rFont val="仿宋_GB2312"/>
        <family val="3"/>
      </rPr>
      <t>厂房未定，年限延长</t>
    </r>
  </si>
  <si>
    <r>
      <t>泉州台商投资区</t>
    </r>
    <r>
      <rPr>
        <sz val="12"/>
        <rFont val="Times New Roman"/>
        <family val="1"/>
      </rPr>
      <t>CASAS-300</t>
    </r>
    <r>
      <rPr>
        <sz val="12"/>
        <rFont val="仿宋_GB2312"/>
        <family val="3"/>
      </rPr>
      <t>特种陶瓷材料产业化项目</t>
    </r>
  </si>
  <si>
    <r>
      <t>主要生产优良的力学性能，耐热冲击性、耐氧化性和吸波</t>
    </r>
    <r>
      <rPr>
        <sz val="12"/>
        <rFont val="Times New Roman"/>
        <family val="1"/>
      </rPr>
      <t>/</t>
    </r>
    <r>
      <rPr>
        <sz val="12"/>
        <rFont val="仿宋_GB2312"/>
        <family val="3"/>
      </rPr>
      <t>透波特性的耐超高温结构件领域产品</t>
    </r>
  </si>
  <si>
    <t>一季度主体建设；二季度采购设备；三、四季度设备安装调试</t>
  </si>
  <si>
    <t>庄佳慧</t>
  </si>
  <si>
    <t>中信重工智能装备产业基地项目</t>
  </si>
  <si>
    <t>主要负责以侨乡为依托面向海外市场的消防、警用安防、水下机器人等产品的研发、生产、销售和售后服务，后期将根据市场需求特点进行定制化的二次研发，提升泉州应急消防、城市管理等装备水平，带动相关产业链发展</t>
  </si>
  <si>
    <t>一、二季度厂房主体建设；三季度部分厂房进行装修施工；四季度部分厂房竣工验收</t>
  </si>
  <si>
    <t>黄毓斌</t>
  </si>
  <si>
    <t>宏力达智能配电网产品研发制造基地</t>
  </si>
  <si>
    <t>规划建设产品研发中心、生产厂房及配套设施，建成智能配电网产品研发制造基地</t>
  </si>
  <si>
    <t>一季度设备采购并安装调试；二季度试生产</t>
  </si>
  <si>
    <r>
      <t>康</t>
    </r>
    <r>
      <rPr>
        <sz val="12"/>
        <rFont val="Times New Roman"/>
        <family val="1"/>
      </rPr>
      <t xml:space="preserve">  </t>
    </r>
    <r>
      <rPr>
        <sz val="12"/>
        <rFont val="仿宋_GB2312"/>
        <family val="3"/>
      </rPr>
      <t>奇</t>
    </r>
  </si>
  <si>
    <t>泉州桃李面包生产基地项目</t>
  </si>
  <si>
    <r>
      <t>项目总建筑面积约</t>
    </r>
    <r>
      <rPr>
        <sz val="12"/>
        <rFont val="Times New Roman"/>
        <family val="1"/>
      </rPr>
      <t>10</t>
    </r>
    <r>
      <rPr>
        <sz val="12"/>
        <rFont val="仿宋_GB2312"/>
        <family val="3"/>
      </rPr>
      <t>万平米，建设</t>
    </r>
    <r>
      <rPr>
        <sz val="12"/>
        <rFont val="Times New Roman"/>
        <family val="1"/>
      </rPr>
      <t>2</t>
    </r>
    <r>
      <rPr>
        <sz val="12"/>
        <rFont val="仿宋_GB2312"/>
        <family val="3"/>
      </rPr>
      <t>个生产车间，同时配套建设设备房、倒班宿舍等</t>
    </r>
  </si>
  <si>
    <t>一、二季度内外装修；三季度设备安装；四季度试投产</t>
  </si>
  <si>
    <r>
      <t>12</t>
    </r>
    <r>
      <rPr>
        <sz val="12"/>
        <rFont val="仿宋_GB2312"/>
        <family val="3"/>
      </rPr>
      <t>月部分</t>
    </r>
  </si>
  <si>
    <t>许增</t>
  </si>
  <si>
    <r>
      <t>刘敏坚</t>
    </r>
    <r>
      <rPr>
        <sz val="12"/>
        <rFont val="Times New Roman"/>
        <family val="1"/>
      </rPr>
      <t xml:space="preserve">
</t>
    </r>
    <r>
      <rPr>
        <sz val="12"/>
        <rFont val="仿宋_GB2312"/>
        <family val="3"/>
      </rPr>
      <t>杨家贵</t>
    </r>
  </si>
  <si>
    <t>唯科高端智能模塑科技产业园</t>
  </si>
  <si>
    <r>
      <t>占地面积约</t>
    </r>
    <r>
      <rPr>
        <sz val="12"/>
        <rFont val="Times New Roman"/>
        <family val="1"/>
      </rPr>
      <t>127</t>
    </r>
    <r>
      <rPr>
        <sz val="12"/>
        <rFont val="仿宋_GB2312"/>
        <family val="3"/>
      </rPr>
      <t>亩，研发生产具有国际领先水平的高精密注塑模具，形成年产</t>
    </r>
    <r>
      <rPr>
        <sz val="12"/>
        <rFont val="Times New Roman"/>
        <family val="1"/>
      </rPr>
      <t>800</t>
    </r>
    <r>
      <rPr>
        <sz val="12"/>
        <rFont val="仿宋_GB2312"/>
        <family val="3"/>
      </rPr>
      <t>套大中型高精密注塑模具，</t>
    </r>
    <r>
      <rPr>
        <sz val="12"/>
        <rFont val="Times New Roman"/>
        <family val="1"/>
      </rPr>
      <t>2000</t>
    </r>
    <r>
      <rPr>
        <sz val="12"/>
        <rFont val="仿宋_GB2312"/>
        <family val="3"/>
      </rPr>
      <t>万件塑胶部件</t>
    </r>
  </si>
  <si>
    <t>江培忠</t>
  </si>
  <si>
    <t>福建省紫华陶纤研究院项目</t>
  </si>
  <si>
    <r>
      <t>申请建设用地</t>
    </r>
    <r>
      <rPr>
        <sz val="12"/>
        <rFont val="Times New Roman"/>
        <family val="1"/>
      </rPr>
      <t>30</t>
    </r>
    <r>
      <rPr>
        <sz val="12"/>
        <rFont val="仿宋_GB2312"/>
        <family val="3"/>
      </rPr>
      <t>亩，项目总投资约</t>
    </r>
    <r>
      <rPr>
        <sz val="12"/>
        <rFont val="Times New Roman"/>
        <family val="1"/>
      </rPr>
      <t>3</t>
    </r>
    <r>
      <rPr>
        <sz val="12"/>
        <rFont val="仿宋_GB2312"/>
        <family val="3"/>
      </rPr>
      <t>亿元。规划建设集研发、孵化、中试、小批量生产为一体的先进材料研究院，开展新型高性能陶瓷纤维及复合材料预制产品的研发，电子元器件用陶瓷介质材料的研发和中试，形成小批量制备能力，为产业化做好研发试产准备</t>
    </r>
  </si>
  <si>
    <t>一季度前期工作；二季度桩基施工；三季度基础建设；四季度主体建设</t>
  </si>
  <si>
    <r>
      <t>2023</t>
    </r>
    <r>
      <rPr>
        <sz val="12"/>
        <rFont val="仿宋_GB2312"/>
        <family val="3"/>
      </rPr>
      <t>年</t>
    </r>
    <r>
      <rPr>
        <sz val="12"/>
        <rFont val="Times New Roman"/>
        <family val="1"/>
      </rPr>
      <t>6</t>
    </r>
    <r>
      <rPr>
        <sz val="12"/>
        <rFont val="仿宋_GB2312"/>
        <family val="3"/>
      </rPr>
      <t>月建成</t>
    </r>
  </si>
  <si>
    <t>18065553809</t>
  </si>
  <si>
    <t>泉州台商投资区泉州嘉德利电子材料技改项目</t>
  </si>
  <si>
    <r>
      <t>规划建筑面积</t>
    </r>
    <r>
      <rPr>
        <sz val="12"/>
        <rFont val="Times New Roman"/>
        <family val="1"/>
      </rPr>
      <t>17000</t>
    </r>
    <r>
      <rPr>
        <sz val="12"/>
        <rFont val="仿宋_GB2312"/>
        <family val="3"/>
      </rPr>
      <t>平方米，建设厂房</t>
    </r>
    <r>
      <rPr>
        <sz val="12"/>
        <rFont val="Times New Roman"/>
        <family val="1"/>
      </rPr>
      <t>17000</t>
    </r>
    <r>
      <rPr>
        <sz val="12"/>
        <rFont val="仿宋_GB2312"/>
        <family val="3"/>
      </rPr>
      <t>平方米</t>
    </r>
    <r>
      <rPr>
        <sz val="12"/>
        <rFont val="Times New Roman"/>
        <family val="1"/>
      </rPr>
      <t xml:space="preserve"> </t>
    </r>
    <r>
      <rPr>
        <sz val="12"/>
        <rFont val="仿宋_GB2312"/>
        <family val="3"/>
      </rPr>
      <t>；计划投入二条双向</t>
    </r>
    <r>
      <rPr>
        <sz val="12"/>
        <rFont val="Times New Roman"/>
        <family val="1"/>
      </rPr>
      <t>/</t>
    </r>
    <r>
      <rPr>
        <sz val="12"/>
        <rFont val="仿宋_GB2312"/>
        <family val="3"/>
      </rPr>
      <t>同步拉伸聚丙烯电容器薄膜生产线</t>
    </r>
  </si>
  <si>
    <t>一、二、三季度厂房施工及装修；四季度购买相关辅助设备</t>
  </si>
  <si>
    <t>经贸</t>
  </si>
  <si>
    <t>福建科华中盈新材料有限公司石墨烯系列新材料项目</t>
  </si>
  <si>
    <r>
      <t>投资建设石墨烯应用新材料产业园，总投资</t>
    </r>
    <r>
      <rPr>
        <sz val="12"/>
        <rFont val="Times New Roman"/>
        <family val="1"/>
      </rPr>
      <t>15</t>
    </r>
    <r>
      <rPr>
        <sz val="12"/>
        <rFont val="仿宋_GB2312"/>
        <family val="3"/>
      </rPr>
      <t>亿元，分</t>
    </r>
    <r>
      <rPr>
        <sz val="12"/>
        <rFont val="Times New Roman"/>
        <family val="1"/>
      </rPr>
      <t>2</t>
    </r>
    <r>
      <rPr>
        <sz val="12"/>
        <rFont val="仿宋_GB2312"/>
        <family val="3"/>
      </rPr>
      <t>期进行投资，其中一期投资</t>
    </r>
    <r>
      <rPr>
        <sz val="12"/>
        <rFont val="Times New Roman"/>
        <family val="1"/>
      </rPr>
      <t>5</t>
    </r>
    <r>
      <rPr>
        <sz val="12"/>
        <rFont val="仿宋_GB2312"/>
        <family val="3"/>
      </rPr>
      <t>亿元，建设</t>
    </r>
    <r>
      <rPr>
        <sz val="12"/>
        <rFont val="Times New Roman"/>
        <family val="1"/>
      </rPr>
      <t>3</t>
    </r>
    <r>
      <rPr>
        <sz val="12"/>
        <rFont val="仿宋_GB2312"/>
        <family val="3"/>
      </rPr>
      <t>条生产线（石墨烯水性特殊防护涂装材料生产线、石墨烯浆料生产线、石墨烯复合材料生产线）；二期建设生产线</t>
    </r>
    <r>
      <rPr>
        <sz val="12"/>
        <rFont val="Times New Roman"/>
        <family val="1"/>
      </rPr>
      <t>9</t>
    </r>
    <r>
      <rPr>
        <sz val="12"/>
        <rFont val="仿宋_GB2312"/>
        <family val="3"/>
      </rPr>
      <t>条及运营总部管理中心</t>
    </r>
  </si>
  <si>
    <t>一、二季度前期工作；三季度桩基进场；四季度桩基施工</t>
  </si>
  <si>
    <t>韩宇</t>
  </si>
  <si>
    <t>兴舜成（泉州）精密机械有限公司厂房建设项目</t>
  </si>
  <si>
    <r>
      <t>申请建设用地</t>
    </r>
    <r>
      <rPr>
        <sz val="12"/>
        <rFont val="Times New Roman"/>
        <family val="1"/>
      </rPr>
      <t>30</t>
    </r>
    <r>
      <rPr>
        <sz val="12"/>
        <rFont val="仿宋_GB2312"/>
        <family val="3"/>
      </rPr>
      <t>亩，项目总投资约</t>
    </r>
    <r>
      <rPr>
        <sz val="12"/>
        <rFont val="Times New Roman"/>
        <family val="1"/>
      </rPr>
      <t>1</t>
    </r>
    <r>
      <rPr>
        <sz val="12"/>
        <rFont val="仿宋_GB2312"/>
        <family val="3"/>
      </rPr>
      <t>亿元。规划建设集研发、孵化、中试、小批量生产为一体的先进材料研究院，开展新型高性能陶瓷纤维及复合材料预制产品的研发，电子元器件用陶瓷介质材料的研发和中试，形成小批量制备能力，为产业化做好研发试产准备；建成达产后新增产值</t>
    </r>
    <r>
      <rPr>
        <sz val="12"/>
        <rFont val="Times New Roman"/>
        <family val="1"/>
      </rPr>
      <t>1.1</t>
    </r>
    <r>
      <rPr>
        <sz val="12"/>
        <rFont val="仿宋_GB2312"/>
        <family val="3"/>
      </rPr>
      <t>亿</t>
    </r>
  </si>
  <si>
    <t>一、二季度主体建设；三季度主体封顶；四季度内外装修</t>
  </si>
  <si>
    <t>陈舞璇</t>
  </si>
  <si>
    <t>睿步机器人</t>
  </si>
  <si>
    <r>
      <t>申请用地约</t>
    </r>
    <r>
      <rPr>
        <sz val="12"/>
        <rFont val="Times New Roman"/>
        <family val="1"/>
      </rPr>
      <t>50</t>
    </r>
    <r>
      <rPr>
        <sz val="12"/>
        <rFont val="仿宋_GB2312"/>
        <family val="3"/>
      </rPr>
      <t>亩，引进各类高端人才</t>
    </r>
    <r>
      <rPr>
        <sz val="12"/>
        <rFont val="Times New Roman"/>
        <family val="1"/>
      </rPr>
      <t>70</t>
    </r>
    <r>
      <rPr>
        <sz val="12"/>
        <rFont val="仿宋_GB2312"/>
        <family val="3"/>
      </rPr>
      <t>人，投资建设睿步机器人科技项目。具体建设内容包括标准厂房</t>
    </r>
    <r>
      <rPr>
        <sz val="12"/>
        <rFont val="Times New Roman"/>
        <family val="1"/>
      </rPr>
      <t>3</t>
    </r>
    <r>
      <rPr>
        <sz val="12"/>
        <rFont val="仿宋_GB2312"/>
        <family val="3"/>
      </rPr>
      <t>万平方米，宿舍生活区</t>
    </r>
    <r>
      <rPr>
        <sz val="12"/>
        <rFont val="Times New Roman"/>
        <family val="1"/>
      </rPr>
      <t>4000</t>
    </r>
    <r>
      <rPr>
        <sz val="12"/>
        <rFont val="仿宋_GB2312"/>
        <family val="3"/>
      </rPr>
      <t>平方米，办公楼</t>
    </r>
    <r>
      <rPr>
        <sz val="12"/>
        <rFont val="Times New Roman"/>
        <family val="1"/>
      </rPr>
      <t>2500</t>
    </r>
    <r>
      <rPr>
        <sz val="12"/>
        <rFont val="仿宋_GB2312"/>
        <family val="3"/>
      </rPr>
      <t>平方米，公司将整合产品前段工艺，引进先进自动焊接工艺和大型龙门铣床、检测设备等（除了自给加工之外，可对外加工作业，提升当地龙门铣床的加工水平，进而提升当地装备品质），预计年产各类智能装备</t>
    </r>
    <r>
      <rPr>
        <sz val="12"/>
        <rFont val="Times New Roman"/>
        <family val="1"/>
      </rPr>
      <t>1500</t>
    </r>
    <r>
      <rPr>
        <sz val="12"/>
        <rFont val="仿宋_GB2312"/>
        <family val="3"/>
      </rPr>
      <t>台（套），其中</t>
    </r>
    <r>
      <rPr>
        <sz val="12"/>
        <rFont val="Times New Roman"/>
        <family val="1"/>
      </rPr>
      <t>40%</t>
    </r>
    <r>
      <rPr>
        <sz val="12"/>
        <rFont val="仿宋_GB2312"/>
        <family val="3"/>
      </rPr>
      <t>外销，</t>
    </r>
    <r>
      <rPr>
        <sz val="12"/>
        <rFont val="Times New Roman"/>
        <family val="1"/>
      </rPr>
      <t>60%</t>
    </r>
    <r>
      <rPr>
        <sz val="12"/>
        <rFont val="仿宋_GB2312"/>
        <family val="3"/>
      </rPr>
      <t>内销，争取实现年产值</t>
    </r>
    <r>
      <rPr>
        <sz val="12"/>
        <rFont val="Times New Roman"/>
        <family val="1"/>
      </rPr>
      <t>4</t>
    </r>
    <r>
      <rPr>
        <sz val="12"/>
        <rFont val="仿宋_GB2312"/>
        <family val="3"/>
      </rPr>
      <t>亿元，纳税</t>
    </r>
    <r>
      <rPr>
        <sz val="12"/>
        <rFont val="Times New Roman"/>
        <family val="1"/>
      </rPr>
      <t>800</t>
    </r>
    <r>
      <rPr>
        <sz val="12"/>
        <rFont val="仿宋_GB2312"/>
        <family val="3"/>
      </rPr>
      <t>万元</t>
    </r>
  </si>
  <si>
    <t>一季度桩基进场；二季度基础施工；三、四季度主体建设</t>
  </si>
  <si>
    <t>江奕民</t>
  </si>
  <si>
    <r>
      <t>招商公司</t>
    </r>
    <r>
      <rPr>
        <sz val="12"/>
        <rFont val="Times New Roman"/>
        <family val="1"/>
      </rPr>
      <t xml:space="preserve">
</t>
    </r>
    <r>
      <rPr>
        <sz val="12"/>
        <rFont val="仿宋_GB2312"/>
        <family val="3"/>
      </rPr>
      <t>洛阳镇</t>
    </r>
  </si>
  <si>
    <t>中熙综合产业园项目（中熙五期）</t>
  </si>
  <si>
    <r>
      <t>通过司法拍卖竞得区内原泉州宝鑫合成皮革有限公司用地，标的位于东园镇阳光村，面积约</t>
    </r>
    <r>
      <rPr>
        <sz val="12"/>
        <rFont val="Times New Roman"/>
        <family val="1"/>
      </rPr>
      <t>80</t>
    </r>
    <r>
      <rPr>
        <sz val="12"/>
        <rFont val="仿宋_GB2312"/>
        <family val="3"/>
      </rPr>
      <t>亩。公司拟拆除旧厂房，重新规划建设，项目计划投资</t>
    </r>
    <r>
      <rPr>
        <sz val="12"/>
        <rFont val="Times New Roman"/>
        <family val="1"/>
      </rPr>
      <t>3</t>
    </r>
    <r>
      <rPr>
        <sz val="12"/>
        <rFont val="仿宋_GB2312"/>
        <family val="3"/>
      </rPr>
      <t>亿元，建设标准厂房、办公楼、宿舍及相关配套设施，规划建筑面积约</t>
    </r>
    <r>
      <rPr>
        <sz val="12"/>
        <rFont val="Times New Roman"/>
        <family val="1"/>
      </rPr>
      <t>9</t>
    </r>
    <r>
      <rPr>
        <sz val="12"/>
        <rFont val="仿宋_GB2312"/>
        <family val="3"/>
      </rPr>
      <t>万平方米，拟引进以一批以食品行业、高端装备制造业为主的企业入驻。旨在打造现代综合产业园区</t>
    </r>
  </si>
  <si>
    <t>杨忠华</t>
  </si>
  <si>
    <t>13850735351</t>
  </si>
  <si>
    <t>泉州佰汇机械有限公司</t>
  </si>
  <si>
    <r>
      <t>占地约</t>
    </r>
    <r>
      <rPr>
        <sz val="12"/>
        <rFont val="Times New Roman"/>
        <family val="1"/>
      </rPr>
      <t>25</t>
    </r>
    <r>
      <rPr>
        <sz val="12"/>
        <rFont val="仿宋_GB2312"/>
        <family val="3"/>
      </rPr>
      <t>亩，总投资</t>
    </r>
    <r>
      <rPr>
        <sz val="12"/>
        <rFont val="Times New Roman"/>
        <family val="1"/>
      </rPr>
      <t>1</t>
    </r>
    <r>
      <rPr>
        <sz val="12"/>
        <rFont val="仿宋_GB2312"/>
        <family val="3"/>
      </rPr>
      <t>亿元，主要生产立式加工中心、龙门加工中心、砖攻加工中心、数控雕铣机及数控机床等</t>
    </r>
  </si>
  <si>
    <t>一季度基础施工；第二、三季度主体建设；四季度内外装修</t>
  </si>
  <si>
    <t>洪宝锭</t>
  </si>
  <si>
    <t>泉州干细胞与再生医学研究院项目</t>
  </si>
  <si>
    <r>
      <t>项目总投资</t>
    </r>
    <r>
      <rPr>
        <sz val="12"/>
        <rFont val="Times New Roman"/>
        <family val="1"/>
      </rPr>
      <t>5</t>
    </r>
    <r>
      <rPr>
        <sz val="12"/>
        <rFont val="仿宋_GB2312"/>
        <family val="3"/>
      </rPr>
      <t>亿元，入驻德润产业园。项目建设内容：自主研发生产用于工业级大规模细胞培养的生物反应器及其自动化控制系统，下游产物纯化处理系统，以及配套的培养基、微载体等试剂耗材，形成了一整套完整的生物工程解决方案；</t>
    </r>
    <r>
      <rPr>
        <sz val="12"/>
        <rFont val="Times New Roman"/>
        <family val="1"/>
      </rPr>
      <t xml:space="preserve">                                                 
</t>
    </r>
    <r>
      <rPr>
        <sz val="12"/>
        <rFont val="仿宋_GB2312"/>
        <family val="3"/>
      </rPr>
      <t>项目经济效益：预计投产后可实现销售额达</t>
    </r>
    <r>
      <rPr>
        <sz val="12"/>
        <rFont val="Times New Roman"/>
        <family val="1"/>
      </rPr>
      <t>2.5</t>
    </r>
    <r>
      <rPr>
        <sz val="12"/>
        <rFont val="仿宋_GB2312"/>
        <family val="3"/>
      </rPr>
      <t>亿元，项目正式投产之日起三年内（按周年计算）纳税额分别达到</t>
    </r>
    <r>
      <rPr>
        <sz val="12"/>
        <rFont val="Times New Roman"/>
        <family val="1"/>
      </rPr>
      <t>3000</t>
    </r>
    <r>
      <rPr>
        <sz val="12"/>
        <rFont val="仿宋_GB2312"/>
        <family val="3"/>
      </rPr>
      <t>万元（一年）、</t>
    </r>
    <r>
      <rPr>
        <sz val="12"/>
        <rFont val="Times New Roman"/>
        <family val="1"/>
      </rPr>
      <t>6000</t>
    </r>
    <r>
      <rPr>
        <sz val="12"/>
        <rFont val="仿宋_GB2312"/>
        <family val="3"/>
      </rPr>
      <t>万元（二年）、</t>
    </r>
    <r>
      <rPr>
        <sz val="12"/>
        <rFont val="Times New Roman"/>
        <family val="1"/>
      </rPr>
      <t>9000</t>
    </r>
    <r>
      <rPr>
        <sz val="12"/>
        <rFont val="仿宋_GB2312"/>
        <family val="3"/>
      </rPr>
      <t>万元（三年），但项目获得高新技术企业后，其相应年度的承诺纳税额减去享受国家高新技术企业税收减免的额度为其相应年度实际承诺纳税额</t>
    </r>
  </si>
  <si>
    <r>
      <t>1</t>
    </r>
    <r>
      <rPr>
        <sz val="12"/>
        <rFont val="仿宋_GB2312"/>
        <family val="3"/>
      </rPr>
      <t>、生物样本库；</t>
    </r>
    <r>
      <rPr>
        <sz val="12"/>
        <rFont val="Times New Roman"/>
        <family val="1"/>
      </rPr>
      <t>2</t>
    </r>
    <r>
      <rPr>
        <sz val="12"/>
        <rFont val="仿宋_GB2312"/>
        <family val="3"/>
      </rPr>
      <t>、细胞检测平台；</t>
    </r>
    <r>
      <rPr>
        <sz val="12"/>
        <rFont val="Times New Roman"/>
        <family val="1"/>
      </rPr>
      <t>3</t>
    </r>
    <r>
      <rPr>
        <sz val="12"/>
        <rFont val="仿宋_GB2312"/>
        <family val="3"/>
      </rPr>
      <t>、医疗产品械字号生产线</t>
    </r>
    <r>
      <rPr>
        <sz val="12"/>
        <rFont val="Times New Roman"/>
        <family val="1"/>
      </rPr>
      <t>3</t>
    </r>
    <r>
      <rPr>
        <sz val="12"/>
        <rFont val="仿宋_GB2312"/>
        <family val="3"/>
      </rPr>
      <t>个项目：</t>
    </r>
    <r>
      <rPr>
        <sz val="12"/>
        <rFont val="Times New Roman"/>
        <family val="1"/>
      </rPr>
      <t xml:space="preserve">
</t>
    </r>
    <r>
      <rPr>
        <sz val="12"/>
        <rFont val="仿宋_GB2312"/>
        <family val="3"/>
      </rPr>
      <t>一季度规划设计；二季度装修施工；三季度装修施工以及验收；四季度调试及投产运营</t>
    </r>
  </si>
  <si>
    <t>孙滢</t>
  </si>
  <si>
    <t>台中产业小镇项目</t>
  </si>
  <si>
    <r>
      <t>占地约</t>
    </r>
    <r>
      <rPr>
        <sz val="12"/>
        <rFont val="Times New Roman"/>
        <family val="1"/>
      </rPr>
      <t>150</t>
    </r>
    <r>
      <rPr>
        <sz val="12"/>
        <rFont val="仿宋_GB2312"/>
        <family val="3"/>
      </rPr>
      <t>亩，引进一批台湾优质企业，以精密机械、食品加工、小家电生产等台资企业为主</t>
    </r>
  </si>
  <si>
    <r>
      <t>尚飨：一季度主体施工；二、三季度主体建设；四季度内外装修；</t>
    </r>
    <r>
      <rPr>
        <sz val="12"/>
        <rFont val="Times New Roman"/>
        <family val="1"/>
      </rPr>
      <t xml:space="preserve">
</t>
    </r>
    <r>
      <rPr>
        <sz val="12"/>
        <rFont val="仿宋_GB2312"/>
        <family val="3"/>
      </rPr>
      <t>鼎飨：一、二季度主体建设；三季度内外装修；四季度竣工验收；</t>
    </r>
    <r>
      <rPr>
        <sz val="12"/>
        <rFont val="Times New Roman"/>
        <family val="1"/>
      </rPr>
      <t xml:space="preserve">
</t>
    </r>
    <r>
      <rPr>
        <sz val="12"/>
        <rFont val="仿宋_GB2312"/>
        <family val="3"/>
      </rPr>
      <t>冠美：一季度钢结构主体完工；二季度竣工验收；</t>
    </r>
    <r>
      <rPr>
        <sz val="12"/>
        <rFont val="Times New Roman"/>
        <family val="1"/>
      </rPr>
      <t xml:space="preserve">
</t>
    </r>
    <r>
      <rPr>
        <sz val="12"/>
        <rFont val="仿宋_GB2312"/>
        <family val="3"/>
      </rPr>
      <t>鼎虹：一季度进行配套工程建设，并竣工验收；</t>
    </r>
    <r>
      <rPr>
        <sz val="12"/>
        <rFont val="Times New Roman"/>
        <family val="1"/>
      </rPr>
      <t xml:space="preserve">
</t>
    </r>
    <r>
      <rPr>
        <sz val="12"/>
        <rFont val="仿宋_GB2312"/>
        <family val="3"/>
      </rPr>
      <t>鼎彩完工归档</t>
    </r>
  </si>
  <si>
    <t>郑加颖</t>
  </si>
  <si>
    <t>钜闽数控加工中心项目（二期）</t>
  </si>
  <si>
    <t>引进高档数控车床、立式加工中心、数控深孔钻等设备，生产制造及研发系列鞋机产品及其关键零部件</t>
  </si>
  <si>
    <t>一季度内外装修；二季度内外装修并投入生产</t>
  </si>
  <si>
    <t>黄大源</t>
  </si>
  <si>
    <t>泉州海天心进出口基地项目</t>
  </si>
  <si>
    <r>
      <t>总用地面积约</t>
    </r>
    <r>
      <rPr>
        <sz val="12"/>
        <rFont val="Times New Roman"/>
        <family val="1"/>
      </rPr>
      <t>20</t>
    </r>
    <r>
      <rPr>
        <sz val="12"/>
        <rFont val="仿宋_GB2312"/>
        <family val="3"/>
      </rPr>
      <t>亩，总建筑面积约</t>
    </r>
    <r>
      <rPr>
        <sz val="12"/>
        <rFont val="Times New Roman"/>
        <family val="1"/>
      </rPr>
      <t>2</t>
    </r>
    <r>
      <rPr>
        <sz val="12"/>
        <rFont val="仿宋_GB2312"/>
        <family val="3"/>
      </rPr>
      <t>万平方米，将按照国外大型商超如沃尔玛等的验厂标准和规范的环保消防要求开展建设；投产后预计</t>
    </r>
    <r>
      <rPr>
        <sz val="12"/>
        <rFont val="Times New Roman"/>
        <family val="1"/>
      </rPr>
      <t>3</t>
    </r>
    <r>
      <rPr>
        <sz val="12"/>
        <rFont val="仿宋_GB2312"/>
        <family val="3"/>
      </rPr>
      <t>年内全部达产，达产后年产值约</t>
    </r>
    <r>
      <rPr>
        <sz val="12"/>
        <rFont val="Times New Roman"/>
        <family val="1"/>
      </rPr>
      <t>1.5</t>
    </r>
    <r>
      <rPr>
        <sz val="12"/>
        <rFont val="仿宋_GB2312"/>
        <family val="3"/>
      </rPr>
      <t>亿元，年纳税</t>
    </r>
    <r>
      <rPr>
        <sz val="12"/>
        <rFont val="Times New Roman"/>
        <family val="1"/>
      </rPr>
      <t>500</t>
    </r>
    <r>
      <rPr>
        <sz val="12"/>
        <rFont val="仿宋_GB2312"/>
        <family val="3"/>
      </rPr>
      <t>万元，年外贸出口额</t>
    </r>
    <r>
      <rPr>
        <sz val="12"/>
        <rFont val="Times New Roman"/>
        <family val="1"/>
      </rPr>
      <t>2000</t>
    </r>
    <r>
      <rPr>
        <sz val="12"/>
        <rFont val="仿宋_GB2312"/>
        <family val="3"/>
      </rPr>
      <t>万美元</t>
    </r>
  </si>
  <si>
    <t>一季度砌墙安装水电隔墙等；二季度工程竣工验收；三、四季度部分投产</t>
  </si>
  <si>
    <t>林成国</t>
  </si>
  <si>
    <t>台商投资区天地星机顶盒和电子书生产项目</t>
  </si>
  <si>
    <r>
      <t>项目总投资</t>
    </r>
    <r>
      <rPr>
        <sz val="12"/>
        <rFont val="Times New Roman"/>
        <family val="1"/>
      </rPr>
      <t>2.6</t>
    </r>
    <r>
      <rPr>
        <sz val="12"/>
        <rFont val="仿宋_GB2312"/>
        <family val="3"/>
      </rPr>
      <t>亿元，项目用地约</t>
    </r>
    <r>
      <rPr>
        <sz val="12"/>
        <rFont val="Times New Roman"/>
        <family val="1"/>
      </rPr>
      <t>40</t>
    </r>
    <r>
      <rPr>
        <sz val="12"/>
        <rFont val="仿宋_GB2312"/>
        <family val="3"/>
      </rPr>
      <t>亩，位于东园镇龙苍村；</t>
    </r>
    <r>
      <rPr>
        <sz val="12"/>
        <rFont val="Times New Roman"/>
        <family val="1"/>
      </rPr>
      <t xml:space="preserve">
</t>
    </r>
    <r>
      <rPr>
        <sz val="12"/>
        <rFont val="仿宋_GB2312"/>
        <family val="3"/>
      </rPr>
      <t>项目建设内容：建设厂房、研发及办公配备</t>
    </r>
    <r>
      <rPr>
        <sz val="12"/>
        <rFont val="Times New Roman"/>
        <family val="1"/>
      </rPr>
      <t>3</t>
    </r>
    <r>
      <rPr>
        <sz val="12"/>
        <rFont val="仿宋_GB2312"/>
        <family val="3"/>
      </rPr>
      <t>万平方米，引进</t>
    </r>
    <r>
      <rPr>
        <sz val="12"/>
        <rFont val="Times New Roman"/>
        <family val="1"/>
      </rPr>
      <t>SMT</t>
    </r>
    <r>
      <rPr>
        <sz val="12"/>
        <rFont val="仿宋_GB2312"/>
        <family val="3"/>
      </rPr>
      <t>贴片生产线</t>
    </r>
    <r>
      <rPr>
        <sz val="12"/>
        <rFont val="Times New Roman"/>
        <family val="1"/>
      </rPr>
      <t>6</t>
    </r>
    <r>
      <rPr>
        <sz val="12"/>
        <rFont val="仿宋_GB2312"/>
        <family val="3"/>
      </rPr>
      <t>条、基板、指板及波峰焊生产线</t>
    </r>
    <r>
      <rPr>
        <sz val="12"/>
        <rFont val="Times New Roman"/>
        <family val="1"/>
      </rPr>
      <t>12</t>
    </r>
    <r>
      <rPr>
        <sz val="12"/>
        <rFont val="仿宋_GB2312"/>
        <family val="3"/>
      </rPr>
      <t>条，总装生产线</t>
    </r>
    <r>
      <rPr>
        <sz val="12"/>
        <rFont val="Times New Roman"/>
        <family val="1"/>
      </rPr>
      <t>9</t>
    </r>
    <r>
      <rPr>
        <sz val="12"/>
        <rFont val="仿宋_GB2312"/>
        <family val="3"/>
      </rPr>
      <t>条，电子纸膜组产业化生产线</t>
    </r>
    <r>
      <rPr>
        <sz val="12"/>
        <rFont val="Times New Roman"/>
        <family val="1"/>
      </rPr>
      <t>2</t>
    </r>
    <r>
      <rPr>
        <sz val="12"/>
        <rFont val="仿宋_GB2312"/>
        <family val="3"/>
      </rPr>
      <t>条，年产</t>
    </r>
    <r>
      <rPr>
        <sz val="12"/>
        <rFont val="Times New Roman"/>
        <family val="1"/>
      </rPr>
      <t>DVB-S</t>
    </r>
    <r>
      <rPr>
        <sz val="12"/>
        <rFont val="仿宋_GB2312"/>
        <family val="3"/>
      </rPr>
      <t>、</t>
    </r>
    <r>
      <rPr>
        <sz val="12"/>
        <rFont val="Times New Roman"/>
        <family val="1"/>
      </rPr>
      <t>DVB-S2</t>
    </r>
    <r>
      <rPr>
        <sz val="12"/>
        <rFont val="仿宋_GB2312"/>
        <family val="3"/>
      </rPr>
      <t>等各类机顶盒</t>
    </r>
    <r>
      <rPr>
        <sz val="12"/>
        <rFont val="Times New Roman"/>
        <family val="1"/>
      </rPr>
      <t>1000</t>
    </r>
    <r>
      <rPr>
        <sz val="12"/>
        <rFont val="仿宋_GB2312"/>
        <family val="3"/>
      </rPr>
      <t>万台、电子纸膜组</t>
    </r>
    <r>
      <rPr>
        <sz val="12"/>
        <rFont val="Times New Roman"/>
        <family val="1"/>
      </rPr>
      <t>50</t>
    </r>
    <r>
      <rPr>
        <sz val="12"/>
        <rFont val="仿宋_GB2312"/>
        <family val="3"/>
      </rPr>
      <t>万台；</t>
    </r>
    <r>
      <rPr>
        <sz val="12"/>
        <rFont val="Times New Roman"/>
        <family val="1"/>
      </rPr>
      <t xml:space="preserve">                                                </t>
    </r>
    <r>
      <rPr>
        <sz val="12"/>
        <rFont val="仿宋_GB2312"/>
        <family val="3"/>
      </rPr>
      <t>项目经济效益：项目达产后，预计可实现新增年产值</t>
    </r>
    <r>
      <rPr>
        <sz val="12"/>
        <rFont val="Times New Roman"/>
        <family val="1"/>
      </rPr>
      <t>2</t>
    </r>
    <r>
      <rPr>
        <sz val="12"/>
        <rFont val="仿宋_GB2312"/>
        <family val="3"/>
      </rPr>
      <t>亿元，年创税</t>
    </r>
    <r>
      <rPr>
        <sz val="12"/>
        <rFont val="Times New Roman"/>
        <family val="1"/>
      </rPr>
      <t>600</t>
    </r>
    <r>
      <rPr>
        <sz val="12"/>
        <rFont val="仿宋_GB2312"/>
        <family val="3"/>
      </rPr>
      <t>万元</t>
    </r>
  </si>
  <si>
    <r>
      <t>项目二期（</t>
    </r>
    <r>
      <rPr>
        <sz val="12"/>
        <rFont val="Times New Roman"/>
        <family val="1"/>
      </rPr>
      <t>4</t>
    </r>
    <r>
      <rPr>
        <sz val="12"/>
        <rFont val="仿宋_GB2312"/>
        <family val="3"/>
      </rPr>
      <t>＃主材车间）：一季度进行主体建设；二季度竣工验收</t>
    </r>
    <r>
      <rPr>
        <sz val="12"/>
        <rFont val="Times New Roman"/>
        <family val="1"/>
      </rPr>
      <t xml:space="preserve">
</t>
    </r>
    <r>
      <rPr>
        <sz val="12"/>
        <rFont val="仿宋_GB2312"/>
        <family val="3"/>
      </rPr>
      <t>项目三期（</t>
    </r>
    <r>
      <rPr>
        <sz val="12"/>
        <rFont val="Times New Roman"/>
        <family val="1"/>
      </rPr>
      <t>3</t>
    </r>
    <r>
      <rPr>
        <sz val="12"/>
        <rFont val="仿宋_GB2312"/>
        <family val="3"/>
      </rPr>
      <t>＃、</t>
    </r>
    <r>
      <rPr>
        <sz val="12"/>
        <rFont val="Times New Roman"/>
        <family val="1"/>
      </rPr>
      <t>5</t>
    </r>
    <r>
      <rPr>
        <sz val="12"/>
        <rFont val="仿宋_GB2312"/>
        <family val="3"/>
      </rPr>
      <t>＃厂房）：一二季度进行项施工图审查、办理施工许可证等；三季度进行下桩基施工；四进度进行主体建设</t>
    </r>
  </si>
  <si>
    <t>陈婷</t>
  </si>
  <si>
    <t>东霖绿色建筑产业园</t>
  </si>
  <si>
    <r>
      <t>项目总投资</t>
    </r>
    <r>
      <rPr>
        <sz val="12"/>
        <rFont val="Times New Roman"/>
        <family val="1"/>
      </rPr>
      <t>2.2</t>
    </r>
    <r>
      <rPr>
        <sz val="12"/>
        <rFont val="仿宋_GB2312"/>
        <family val="3"/>
      </rPr>
      <t>亿元，项目用地</t>
    </r>
    <r>
      <rPr>
        <sz val="12"/>
        <rFont val="Times New Roman"/>
        <family val="1"/>
      </rPr>
      <t>142.3</t>
    </r>
    <r>
      <rPr>
        <sz val="12"/>
        <rFont val="仿宋_GB2312"/>
        <family val="3"/>
      </rPr>
      <t>亩，位于东园镇锦厝村；</t>
    </r>
    <r>
      <rPr>
        <sz val="12"/>
        <rFont val="Times New Roman"/>
        <family val="1"/>
      </rPr>
      <t xml:space="preserve">
</t>
    </r>
    <r>
      <rPr>
        <sz val="12"/>
        <rFont val="仿宋_GB2312"/>
        <family val="3"/>
      </rPr>
      <t>项目建设内容：拟建包括技术研发中心、中心实验室、玻璃生产及加工基地、幕墙与门窗研发为一体的生产基地，同时建设铝模生产基地、电气设备生产基地、爬架体系生产基地、绿色建筑研发中心、绿色建材生产基地、</t>
    </r>
    <r>
      <rPr>
        <sz val="12"/>
        <rFont val="Times New Roman"/>
        <family val="1"/>
      </rPr>
      <t>BIM</t>
    </r>
    <r>
      <rPr>
        <sz val="12"/>
        <rFont val="仿宋_GB2312"/>
        <family val="3"/>
      </rPr>
      <t>技术应用中心等建筑现代化工业全产业链园区；</t>
    </r>
    <r>
      <rPr>
        <sz val="12"/>
        <rFont val="Times New Roman"/>
        <family val="1"/>
      </rPr>
      <t xml:space="preserve">
</t>
    </r>
    <r>
      <rPr>
        <sz val="12"/>
        <rFont val="仿宋_GB2312"/>
        <family val="3"/>
      </rPr>
      <t>项目经济效益：项目全部建成投产后预计每年完成经营产值</t>
    </r>
    <r>
      <rPr>
        <sz val="12"/>
        <rFont val="Times New Roman"/>
        <family val="1"/>
      </rPr>
      <t>2.15</t>
    </r>
    <r>
      <rPr>
        <sz val="12"/>
        <rFont val="仿宋_GB2312"/>
        <family val="3"/>
      </rPr>
      <t>亿元，预计可产生税收约</t>
    </r>
    <r>
      <rPr>
        <sz val="12"/>
        <rFont val="Times New Roman"/>
        <family val="1"/>
      </rPr>
      <t>2900</t>
    </r>
    <r>
      <rPr>
        <sz val="12"/>
        <rFont val="仿宋_GB2312"/>
        <family val="3"/>
      </rPr>
      <t>万元</t>
    </r>
  </si>
  <si>
    <r>
      <t>13</t>
    </r>
    <r>
      <rPr>
        <sz val="12"/>
        <rFont val="仿宋_GB2312"/>
        <family val="3"/>
      </rPr>
      <t>号地块：一季度前期工作；二季度桩基施工；三季度基础施工；四季度主体建设；</t>
    </r>
    <r>
      <rPr>
        <sz val="12"/>
        <rFont val="Times New Roman"/>
        <family val="1"/>
      </rPr>
      <t xml:space="preserve">
14</t>
    </r>
    <r>
      <rPr>
        <sz val="12"/>
        <rFont val="仿宋_GB2312"/>
        <family val="3"/>
      </rPr>
      <t>号地块：一季度桩基施工；二季度完成基础施工；三季度主体钢结构厂房建设、配套建筑物建设等；四季度主体结构封顶并基本完成内外装修</t>
    </r>
  </si>
  <si>
    <t>陈军军</t>
  </si>
  <si>
    <t>万安华科电子研发生产基地项目</t>
  </si>
  <si>
    <r>
      <t>项目规划建设用地</t>
    </r>
    <r>
      <rPr>
        <sz val="12"/>
        <rFont val="Times New Roman"/>
        <family val="1"/>
      </rPr>
      <t>77</t>
    </r>
    <r>
      <rPr>
        <sz val="12"/>
        <rFont val="仿宋_GB2312"/>
        <family val="3"/>
      </rPr>
      <t>亩，计划投资</t>
    </r>
    <r>
      <rPr>
        <sz val="12"/>
        <rFont val="Times New Roman"/>
        <family val="1"/>
      </rPr>
      <t>5</t>
    </r>
    <r>
      <rPr>
        <sz val="12"/>
        <rFont val="仿宋_GB2312"/>
        <family val="3"/>
      </rPr>
      <t>亿元，建设</t>
    </r>
    <r>
      <rPr>
        <sz val="12"/>
        <rFont val="Times New Roman"/>
        <family val="1"/>
      </rPr>
      <t>3</t>
    </r>
    <r>
      <rPr>
        <sz val="12"/>
        <rFont val="仿宋_GB2312"/>
        <family val="3"/>
      </rPr>
      <t>万平方米的现代智能化生产厂区、</t>
    </r>
    <r>
      <rPr>
        <sz val="12"/>
        <rFont val="Times New Roman"/>
        <family val="1"/>
      </rPr>
      <t>2</t>
    </r>
    <r>
      <rPr>
        <sz val="12"/>
        <rFont val="仿宋_GB2312"/>
        <family val="3"/>
      </rPr>
      <t>万平方米的办公楼及员工公寓。项目全部达产后，预计年产值约</t>
    </r>
    <r>
      <rPr>
        <sz val="12"/>
        <rFont val="Times New Roman"/>
        <family val="1"/>
      </rPr>
      <t>5</t>
    </r>
    <r>
      <rPr>
        <sz val="12"/>
        <rFont val="仿宋_GB2312"/>
        <family val="3"/>
      </rPr>
      <t>亿元，年纳税额超</t>
    </r>
    <r>
      <rPr>
        <sz val="12"/>
        <rFont val="Times New Roman"/>
        <family val="1"/>
      </rPr>
      <t>3</t>
    </r>
    <r>
      <rPr>
        <sz val="12"/>
        <rFont val="仿宋_GB2312"/>
        <family val="3"/>
      </rPr>
      <t>千万元</t>
    </r>
  </si>
  <si>
    <t>2021-2024</t>
  </si>
  <si>
    <r>
      <t>一季度主体建设；二季度钢结构厂房验收；三季度土建基础桩基施工及验收；四季度土建厂房主体结构完成至</t>
    </r>
    <r>
      <rPr>
        <sz val="12"/>
        <rFont val="Times New Roman"/>
        <family val="1"/>
      </rPr>
      <t>80%</t>
    </r>
  </si>
  <si>
    <t>台湾高端光镜生产与研发基地项目</t>
  </si>
  <si>
    <r>
      <t>租赁厂房面积共</t>
    </r>
    <r>
      <rPr>
        <sz val="12"/>
        <rFont val="Times New Roman"/>
        <family val="1"/>
      </rPr>
      <t>57532</t>
    </r>
    <r>
      <rPr>
        <sz val="12"/>
        <rFont val="仿宋_GB2312"/>
        <family val="3"/>
      </rPr>
      <t>平方米（房产面积约</t>
    </r>
    <r>
      <rPr>
        <sz val="12"/>
        <rFont val="Times New Roman"/>
        <family val="1"/>
      </rPr>
      <t>22199</t>
    </r>
    <r>
      <rPr>
        <sz val="12"/>
        <rFont val="仿宋_GB2312"/>
        <family val="3"/>
      </rPr>
      <t>平方米、空地面积约</t>
    </r>
    <r>
      <rPr>
        <sz val="12"/>
        <rFont val="Times New Roman"/>
        <family val="1"/>
      </rPr>
      <t>35333</t>
    </r>
    <r>
      <rPr>
        <sz val="12"/>
        <rFont val="仿宋_GB2312"/>
        <family val="3"/>
      </rPr>
      <t>平方米），拟建设</t>
    </r>
    <r>
      <rPr>
        <sz val="12"/>
        <rFont val="Times New Roman"/>
        <family val="1"/>
      </rPr>
      <t>AR</t>
    </r>
    <r>
      <rPr>
        <sz val="12"/>
        <rFont val="仿宋_GB2312"/>
        <family val="3"/>
      </rPr>
      <t>眼镜、双眼</t>
    </r>
    <r>
      <rPr>
        <sz val="12"/>
        <rFont val="Times New Roman"/>
        <family val="1"/>
      </rPr>
      <t>3D</t>
    </r>
    <r>
      <rPr>
        <sz val="12"/>
        <rFont val="仿宋_GB2312"/>
        <family val="3"/>
      </rPr>
      <t>镜头、医疗内视镜、笔记本电脑镜头、手机镜头等高端镜头研发、设计、生产基地</t>
    </r>
  </si>
  <si>
    <t>一季度前期工作；二、三季度主体建设；四季度生产设备测试</t>
  </si>
  <si>
    <t>赖丽水</t>
  </si>
  <si>
    <t>东风重工</t>
  </si>
  <si>
    <r>
      <t>生产东风巨无霸品牌新能源矿用车，载重</t>
    </r>
    <r>
      <rPr>
        <sz val="12"/>
        <rFont val="Times New Roman"/>
        <family val="1"/>
      </rPr>
      <t>30-60</t>
    </r>
    <r>
      <rPr>
        <sz val="12"/>
        <rFont val="仿宋_GB2312"/>
        <family val="3"/>
      </rPr>
      <t>吨</t>
    </r>
  </si>
  <si>
    <r>
      <t>一季度一期厂房主体建设完成</t>
    </r>
    <r>
      <rPr>
        <sz val="12"/>
        <rFont val="Times New Roman"/>
        <family val="1"/>
      </rPr>
      <t>20%</t>
    </r>
    <r>
      <rPr>
        <sz val="12"/>
        <rFont val="仿宋_GB2312"/>
        <family val="3"/>
      </rPr>
      <t>；二季度一期厂房主体建设完成</t>
    </r>
    <r>
      <rPr>
        <sz val="12"/>
        <rFont val="Times New Roman"/>
        <family val="1"/>
      </rPr>
      <t>60%</t>
    </r>
    <r>
      <rPr>
        <sz val="12"/>
        <rFont val="仿宋_GB2312"/>
        <family val="3"/>
      </rPr>
      <t>；三季度一期厂房主体建设完成</t>
    </r>
    <r>
      <rPr>
        <sz val="12"/>
        <rFont val="Times New Roman"/>
        <family val="1"/>
      </rPr>
      <t>100%</t>
    </r>
    <r>
      <rPr>
        <sz val="12"/>
        <rFont val="仿宋_GB2312"/>
        <family val="3"/>
      </rPr>
      <t>；四季度一期厂房投入设备</t>
    </r>
  </si>
  <si>
    <t>福建玉明投资有限公司厂区项目</t>
  </si>
  <si>
    <r>
      <t>建设办公楼</t>
    </r>
    <r>
      <rPr>
        <sz val="12"/>
        <rFont val="Times New Roman"/>
        <family val="1"/>
      </rPr>
      <t>2600</t>
    </r>
    <r>
      <rPr>
        <sz val="12"/>
        <rFont val="仿宋_GB2312"/>
        <family val="3"/>
      </rPr>
      <t>平方米、厂房</t>
    </r>
    <r>
      <rPr>
        <sz val="12"/>
        <rFont val="Times New Roman"/>
        <family val="1"/>
      </rPr>
      <t>5000</t>
    </r>
    <r>
      <rPr>
        <sz val="12"/>
        <rFont val="仿宋_GB2312"/>
        <family val="3"/>
      </rPr>
      <t>平方米各一幢</t>
    </r>
  </si>
  <si>
    <r>
      <t>一季度安装机械；二季度开始生产；三季度完成整个厂区的室外布局；</t>
    </r>
    <r>
      <rPr>
        <sz val="12"/>
        <rFont val="Times New Roman"/>
        <family val="1"/>
      </rPr>
      <t>1#</t>
    </r>
    <r>
      <rPr>
        <sz val="12"/>
        <rFont val="仿宋_GB2312"/>
        <family val="3"/>
      </rPr>
      <t>厂房基础开工；四季度完成主体封顶</t>
    </r>
  </si>
  <si>
    <t>吴育其</t>
  </si>
  <si>
    <r>
      <t>刘敏坚</t>
    </r>
    <r>
      <rPr>
        <sz val="12"/>
        <rFont val="Times New Roman"/>
        <family val="1"/>
      </rPr>
      <t xml:space="preserve">
</t>
    </r>
  </si>
  <si>
    <t>千宏机械</t>
  </si>
  <si>
    <r>
      <t>建设办公大楼、研发中心、宿舍等</t>
    </r>
    <r>
      <rPr>
        <sz val="12"/>
        <rFont val="Times New Roman"/>
        <family val="1"/>
      </rPr>
      <t>3.5</t>
    </r>
    <r>
      <rPr>
        <sz val="12"/>
        <rFont val="仿宋_GB2312"/>
        <family val="3"/>
      </rPr>
      <t>万平方米</t>
    </r>
    <r>
      <rPr>
        <sz val="12"/>
        <rFont val="Times New Roman"/>
        <family val="1"/>
      </rPr>
      <t>.</t>
    </r>
    <r>
      <rPr>
        <sz val="12"/>
        <rFont val="仿宋_GB2312"/>
        <family val="3"/>
      </rPr>
      <t>占地约</t>
    </r>
    <r>
      <rPr>
        <sz val="12"/>
        <rFont val="Times New Roman"/>
        <family val="1"/>
      </rPr>
      <t>50</t>
    </r>
    <r>
      <rPr>
        <sz val="12"/>
        <rFont val="仿宋_GB2312"/>
        <family val="3"/>
      </rPr>
      <t>亩</t>
    </r>
  </si>
  <si>
    <r>
      <t>B</t>
    </r>
    <r>
      <rPr>
        <sz val="12"/>
        <rFont val="仿宋_GB2312"/>
        <family val="3"/>
      </rPr>
      <t>段：一季度桩基施工；二季度基础施工；三季度主体建设；四季度内外装修</t>
    </r>
  </si>
  <si>
    <t>林金旺</t>
  </si>
  <si>
    <t>泉州市良将设备制造有限公司</t>
  </si>
  <si>
    <r>
      <t>占地约</t>
    </r>
    <r>
      <rPr>
        <sz val="12"/>
        <rFont val="Times New Roman"/>
        <family val="1"/>
      </rPr>
      <t>60</t>
    </r>
    <r>
      <rPr>
        <sz val="12"/>
        <rFont val="仿宋_GB2312"/>
        <family val="3"/>
      </rPr>
      <t>亩，主要生产制造新型鞋机</t>
    </r>
  </si>
  <si>
    <t>一季度基础施工；二、三季度主体建设；四季度内外装修</t>
  </si>
  <si>
    <t>儒鸿智能纺织新材料项目</t>
  </si>
  <si>
    <r>
      <t>建设针织织造中心、智能化仓储中心及生活配套</t>
    </r>
    <r>
      <rPr>
        <sz val="12"/>
        <rFont val="Times New Roman"/>
        <family val="1"/>
      </rPr>
      <t>2</t>
    </r>
    <r>
      <rPr>
        <sz val="12"/>
        <rFont val="仿宋_GB2312"/>
        <family val="3"/>
      </rPr>
      <t>万平方米，高端纺织及圆机纺织新材料生产中心及生活配套</t>
    </r>
    <r>
      <rPr>
        <sz val="12"/>
        <rFont val="Times New Roman"/>
        <family val="1"/>
      </rPr>
      <t>2</t>
    </r>
    <r>
      <rPr>
        <sz val="12"/>
        <rFont val="仿宋_GB2312"/>
        <family val="3"/>
      </rPr>
      <t>万平方米，新材料（功能性）纺织材料研发中心</t>
    </r>
    <r>
      <rPr>
        <sz val="12"/>
        <rFont val="Times New Roman"/>
        <family val="1"/>
      </rPr>
      <t>1.5</t>
    </r>
    <r>
      <rPr>
        <sz val="12"/>
        <rFont val="仿宋_GB2312"/>
        <family val="3"/>
      </rPr>
      <t>万平方米，总面积约</t>
    </r>
    <r>
      <rPr>
        <sz val="12"/>
        <rFont val="Times New Roman"/>
        <family val="1"/>
      </rPr>
      <t>5.5</t>
    </r>
    <r>
      <rPr>
        <sz val="12"/>
        <rFont val="仿宋_GB2312"/>
        <family val="3"/>
      </rPr>
      <t>万平方米</t>
    </r>
  </si>
  <si>
    <t>一、二季度前期工作；三季度完成桩基进场；四季度基础施工</t>
  </si>
  <si>
    <t>顾建钢</t>
  </si>
  <si>
    <r>
      <t>土地</t>
    </r>
    <r>
      <rPr>
        <sz val="12"/>
        <rFont val="Times New Roman"/>
        <family val="1"/>
      </rPr>
      <t>1000</t>
    </r>
  </si>
  <si>
    <t>福建省泉州市上润康美科技创新园项目</t>
  </si>
  <si>
    <r>
      <t>建设集化妆品、消毒产品及相关配套产品研发、生产、销售、物流于一体的上润康美科技创新园，同时将引入上下游产业链供应商入驻园区。项目拟建设制造车间、产品展示中心、研发中心、运营中心、物流仓储中心及相关生产、生活配套设施，总建筑面积约</t>
    </r>
    <r>
      <rPr>
        <sz val="12"/>
        <rFont val="Times New Roman"/>
        <family val="1"/>
      </rPr>
      <t>6</t>
    </r>
    <r>
      <rPr>
        <sz val="12"/>
        <rFont val="仿宋_GB2312"/>
        <family val="3"/>
      </rPr>
      <t>万平方米</t>
    </r>
  </si>
  <si>
    <t>一、二季度前期工作；三季度桩基进场；四季度基础施工</t>
  </si>
  <si>
    <t>苏国勇</t>
  </si>
  <si>
    <r>
      <t>土地</t>
    </r>
    <r>
      <rPr>
        <sz val="12"/>
        <rFont val="Times New Roman"/>
        <family val="1"/>
      </rPr>
      <t>2000</t>
    </r>
  </si>
  <si>
    <t>盛大互联网合版印智慧印刷生产基地项目</t>
  </si>
  <si>
    <r>
      <t>引进德国海德堡、高宝、日本小森等国际知名品牌的胶印机、装订机、</t>
    </r>
    <r>
      <rPr>
        <sz val="12"/>
        <rFont val="Times New Roman"/>
        <family val="1"/>
      </rPr>
      <t>CTP</t>
    </r>
    <r>
      <rPr>
        <sz val="12"/>
        <rFont val="仿宋_GB2312"/>
        <family val="3"/>
      </rPr>
      <t>制版机</t>
    </r>
    <r>
      <rPr>
        <sz val="12"/>
        <rFont val="Times New Roman"/>
        <family val="1"/>
      </rPr>
      <t>30</t>
    </r>
    <r>
      <rPr>
        <sz val="12"/>
        <rFont val="仿宋_GB2312"/>
        <family val="3"/>
      </rPr>
      <t>台套印刷设备，并与永城盛大合作，建立印前接单和数据处理中心，提供各种商业印刷服务。项目将立足福建，重点对接省内和台湾地区印刷外包业务，并辐射浙西、粤东、赣南等地区</t>
    </r>
  </si>
  <si>
    <t>郑忠强</t>
  </si>
  <si>
    <r>
      <t>土地</t>
    </r>
    <r>
      <rPr>
        <sz val="12"/>
        <rFont val="Times New Roman"/>
        <family val="1"/>
      </rPr>
      <t>3000</t>
    </r>
  </si>
  <si>
    <t>泰维石墨烯合成新材料项目</t>
  </si>
  <si>
    <r>
      <t>项目用地约</t>
    </r>
    <r>
      <rPr>
        <sz val="12"/>
        <rFont val="Times New Roman"/>
        <family val="1"/>
      </rPr>
      <t>119</t>
    </r>
    <r>
      <rPr>
        <sz val="12"/>
        <rFont val="仿宋_GB2312"/>
        <family val="3"/>
      </rPr>
      <t>亩，位于张坂镇东西大道与张经四路交汇处；规划建筑面积约</t>
    </r>
    <r>
      <rPr>
        <sz val="12"/>
        <rFont val="Times New Roman"/>
        <family val="1"/>
      </rPr>
      <t>10</t>
    </r>
    <r>
      <rPr>
        <sz val="12"/>
        <rFont val="仿宋_GB2312"/>
        <family val="3"/>
      </rPr>
      <t>万平方米，其中生产车间</t>
    </r>
    <r>
      <rPr>
        <sz val="12"/>
        <rFont val="Times New Roman"/>
        <family val="1"/>
      </rPr>
      <t>7</t>
    </r>
    <r>
      <rPr>
        <sz val="12"/>
        <rFont val="仿宋_GB2312"/>
        <family val="3"/>
      </rPr>
      <t>万平方米，研发及检测中心</t>
    </r>
    <r>
      <rPr>
        <sz val="12"/>
        <rFont val="Times New Roman"/>
        <family val="1"/>
      </rPr>
      <t>1</t>
    </r>
    <r>
      <rPr>
        <sz val="12"/>
        <rFont val="仿宋_GB2312"/>
        <family val="3"/>
      </rPr>
      <t>万平方米，办公楼及配套</t>
    </r>
    <r>
      <rPr>
        <sz val="12"/>
        <rFont val="Times New Roman"/>
        <family val="1"/>
      </rPr>
      <t>1</t>
    </r>
    <r>
      <rPr>
        <sz val="12"/>
        <rFont val="仿宋_GB2312"/>
        <family val="3"/>
      </rPr>
      <t>万平方米，人才公寓</t>
    </r>
    <r>
      <rPr>
        <sz val="12"/>
        <rFont val="Times New Roman"/>
        <family val="1"/>
      </rPr>
      <t>1</t>
    </r>
    <r>
      <rPr>
        <sz val="12"/>
        <rFont val="仿宋_GB2312"/>
        <family val="3"/>
      </rPr>
      <t>万平方米</t>
    </r>
  </si>
  <si>
    <t>一季度前期工作；二季度桩基进场；三季度桩基施工；四季度基础施工</t>
  </si>
  <si>
    <r>
      <t>鸿</t>
    </r>
    <r>
      <rPr>
        <sz val="12"/>
        <rFont val="宋体"/>
        <family val="0"/>
      </rPr>
      <t>锠</t>
    </r>
    <r>
      <rPr>
        <sz val="12"/>
        <rFont val="仿宋_GB2312"/>
        <family val="3"/>
      </rPr>
      <t>机械项目</t>
    </r>
  </si>
  <si>
    <r>
      <t>项目总投资</t>
    </r>
    <r>
      <rPr>
        <sz val="12"/>
        <rFont val="Times New Roman"/>
        <family val="1"/>
      </rPr>
      <t>1</t>
    </r>
    <r>
      <rPr>
        <sz val="12"/>
        <rFont val="仿宋_GB2312"/>
        <family val="3"/>
      </rPr>
      <t>亿元，用地约</t>
    </r>
    <r>
      <rPr>
        <sz val="12"/>
        <rFont val="Times New Roman"/>
        <family val="1"/>
      </rPr>
      <t>20</t>
    </r>
    <r>
      <rPr>
        <sz val="12"/>
        <rFont val="仿宋_GB2312"/>
        <family val="3"/>
      </rPr>
      <t>亩，位于东园镇（盖迪恩项目北边）；</t>
    </r>
    <r>
      <rPr>
        <sz val="12"/>
        <rFont val="Times New Roman"/>
        <family val="1"/>
      </rPr>
      <t xml:space="preserve">
</t>
    </r>
    <r>
      <rPr>
        <sz val="12"/>
        <rFont val="仿宋_GB2312"/>
        <family val="3"/>
      </rPr>
      <t>项目建设内容：引进台湾大型龙门铣床、大型龙门磨床和搪床等设备，生产各种数控设备，建设内容包括标准钢结构厂房</t>
    </r>
    <r>
      <rPr>
        <sz val="12"/>
        <rFont val="Times New Roman"/>
        <family val="1"/>
      </rPr>
      <t>2</t>
    </r>
    <r>
      <rPr>
        <sz val="12"/>
        <rFont val="仿宋_GB2312"/>
        <family val="3"/>
      </rPr>
      <t>幢，研发办公室</t>
    </r>
    <r>
      <rPr>
        <sz val="12"/>
        <rFont val="Times New Roman"/>
        <family val="1"/>
      </rPr>
      <t>1</t>
    </r>
    <r>
      <rPr>
        <sz val="12"/>
        <rFont val="仿宋_GB2312"/>
        <family val="3"/>
      </rPr>
      <t>幢，员工宿舍楼</t>
    </r>
    <r>
      <rPr>
        <sz val="12"/>
        <rFont val="Times New Roman"/>
        <family val="1"/>
      </rPr>
      <t>1</t>
    </r>
    <r>
      <rPr>
        <sz val="12"/>
        <rFont val="仿宋_GB2312"/>
        <family val="3"/>
      </rPr>
      <t>幢，建筑面积约</t>
    </r>
    <r>
      <rPr>
        <sz val="12"/>
        <rFont val="Times New Roman"/>
        <family val="1"/>
      </rPr>
      <t>2</t>
    </r>
    <r>
      <rPr>
        <sz val="12"/>
        <rFont val="仿宋_GB2312"/>
        <family val="3"/>
      </rPr>
      <t>万平方米；</t>
    </r>
    <r>
      <rPr>
        <sz val="12"/>
        <rFont val="Times New Roman"/>
        <family val="1"/>
      </rPr>
      <t xml:space="preserve">
</t>
    </r>
    <r>
      <rPr>
        <sz val="12"/>
        <rFont val="仿宋_GB2312"/>
        <family val="3"/>
      </rPr>
      <t>项目经济效益：预计年产值</t>
    </r>
    <r>
      <rPr>
        <sz val="12"/>
        <rFont val="Times New Roman"/>
        <family val="1"/>
      </rPr>
      <t>1.2</t>
    </r>
    <r>
      <rPr>
        <sz val="12"/>
        <rFont val="仿宋_GB2312"/>
        <family val="3"/>
      </rPr>
      <t>亿元，年纳税约</t>
    </r>
    <r>
      <rPr>
        <sz val="12"/>
        <rFont val="Times New Roman"/>
        <family val="1"/>
      </rPr>
      <t>600</t>
    </r>
    <r>
      <rPr>
        <sz val="12"/>
        <rFont val="仿宋_GB2312"/>
        <family val="3"/>
      </rPr>
      <t>万元</t>
    </r>
  </si>
  <si>
    <t>一季度基础施工，二、三度主体施工；四季度内外装修</t>
  </si>
  <si>
    <t>杨进森</t>
  </si>
  <si>
    <t>微米科技项目</t>
  </si>
  <si>
    <r>
      <t>项目总投资</t>
    </r>
    <r>
      <rPr>
        <sz val="12"/>
        <rFont val="Times New Roman"/>
        <family val="1"/>
      </rPr>
      <t>2.5</t>
    </r>
    <r>
      <rPr>
        <sz val="12"/>
        <rFont val="仿宋_GB2312"/>
        <family val="3"/>
      </rPr>
      <t>亿元，用地约</t>
    </r>
    <r>
      <rPr>
        <sz val="12"/>
        <rFont val="Times New Roman"/>
        <family val="1"/>
      </rPr>
      <t>40</t>
    </r>
    <r>
      <rPr>
        <sz val="12"/>
        <rFont val="仿宋_GB2312"/>
        <family val="3"/>
      </rPr>
      <t>亩，位于洛阳镇（力达项目北边）；</t>
    </r>
    <r>
      <rPr>
        <sz val="12"/>
        <rFont val="Times New Roman"/>
        <family val="1"/>
      </rPr>
      <t xml:space="preserve">
</t>
    </r>
    <r>
      <rPr>
        <sz val="12"/>
        <rFont val="仿宋_GB2312"/>
        <family val="3"/>
      </rPr>
      <t>项目建设内容：建设生活区、办公区、研发车间、半导体插针车间、光器件车间、自动化车间及组装（洁净）车间等，建筑总面积约</t>
    </r>
    <r>
      <rPr>
        <sz val="12"/>
        <rFont val="Times New Roman"/>
        <family val="1"/>
      </rPr>
      <t>5</t>
    </r>
    <r>
      <rPr>
        <sz val="12"/>
        <rFont val="仿宋_GB2312"/>
        <family val="3"/>
      </rPr>
      <t>万平方米；</t>
    </r>
    <r>
      <rPr>
        <sz val="12"/>
        <rFont val="Times New Roman"/>
        <family val="1"/>
      </rPr>
      <t xml:space="preserve">
</t>
    </r>
    <r>
      <rPr>
        <sz val="12"/>
        <rFont val="仿宋_GB2312"/>
        <family val="3"/>
      </rPr>
      <t>项目经济效益：预计年产值</t>
    </r>
    <r>
      <rPr>
        <sz val="12"/>
        <rFont val="Times New Roman"/>
        <family val="1"/>
      </rPr>
      <t>1.8</t>
    </r>
    <r>
      <rPr>
        <sz val="12"/>
        <rFont val="仿宋_GB2312"/>
        <family val="3"/>
      </rPr>
      <t>亿元，纳税</t>
    </r>
    <r>
      <rPr>
        <sz val="12"/>
        <rFont val="Times New Roman"/>
        <family val="1"/>
      </rPr>
      <t>2400</t>
    </r>
    <r>
      <rPr>
        <sz val="12"/>
        <rFont val="仿宋_GB2312"/>
        <family val="3"/>
      </rPr>
      <t>万元</t>
    </r>
  </si>
  <si>
    <t>一季度基础施工；二、三度主体施工；四季度内外装修</t>
  </si>
  <si>
    <t>庄林河</t>
  </si>
  <si>
    <t>智能电力装备制造物资计量检测项目</t>
  </si>
  <si>
    <t>主要从事电力智能高端设备的研发和制造，电力设备物资的计量检测以及设备系统集成的设计和开发等，拟建设生产车间、办公及生活配套用房</t>
  </si>
  <si>
    <t>一至三季度前期工作；四季度基础施工</t>
  </si>
  <si>
    <t>新日成热熔胶设备、涂布设备生产制造项目</t>
  </si>
  <si>
    <r>
      <t>投资建设热熔胶设备、涂布设备生产制造项目，计划引进进口五轴龙门加工中心、激光切割设备、四轴卧式柔性生产线等先进生产设备，建成与国际一流企业对标的先进恒温生产车间，建设厂房及配套建筑面积约</t>
    </r>
    <r>
      <rPr>
        <sz val="12"/>
        <rFont val="Times New Roman"/>
        <family val="1"/>
      </rPr>
      <t>4.2</t>
    </r>
    <r>
      <rPr>
        <sz val="12"/>
        <rFont val="仿宋_GB2312"/>
        <family val="3"/>
      </rPr>
      <t>万平方米</t>
    </r>
  </si>
  <si>
    <t>庄磊</t>
  </si>
  <si>
    <t>贝斯特电子乐器生产基地项目</t>
  </si>
  <si>
    <r>
      <t>引进全自动机械手生产线，主要生产数码钢琴、电子鼓等电子乐器产品，主要建设内容包括生产车间、研发中心及宿舍等，总建筑面积约</t>
    </r>
    <r>
      <rPr>
        <sz val="12"/>
        <rFont val="Times New Roman"/>
        <family val="1"/>
      </rPr>
      <t>5</t>
    </r>
    <r>
      <rPr>
        <sz val="12"/>
        <rFont val="仿宋_GB2312"/>
        <family val="3"/>
      </rPr>
      <t>万平方米</t>
    </r>
  </si>
  <si>
    <t>台商机械产业园</t>
  </si>
  <si>
    <r>
      <t>建设若干栋研发型厂房及产业服务中心，招进</t>
    </r>
    <r>
      <rPr>
        <sz val="12"/>
        <rFont val="Times New Roman"/>
        <family val="1"/>
      </rPr>
      <t>30</t>
    </r>
    <r>
      <rPr>
        <sz val="12"/>
        <rFont val="仿宋_GB2312"/>
        <family val="3"/>
      </rPr>
      <t>家以上的机械企业入驻园区</t>
    </r>
  </si>
  <si>
    <t>嘉能新型生物技术项目</t>
  </si>
  <si>
    <r>
      <t>建设集研发、生产、销售于一体的创新型生物科技项目，引进台湾生产技术和瑞士布勒生产线、丹麦</t>
    </r>
    <r>
      <rPr>
        <sz val="12"/>
        <rFont val="Times New Roman"/>
        <family val="1"/>
      </rPr>
      <t>SPX</t>
    </r>
    <r>
      <rPr>
        <sz val="12"/>
        <rFont val="仿宋_GB2312"/>
        <family val="3"/>
      </rPr>
      <t>生产线，开展酶制剂等新型生物材料的研发、应用和推广，项目拟建设智能化厂房、综合办公楼及相关配套设施等</t>
    </r>
  </si>
  <si>
    <t>高远忠</t>
  </si>
  <si>
    <r>
      <t>土地</t>
    </r>
    <r>
      <rPr>
        <sz val="12"/>
        <rFont val="Times New Roman"/>
        <family val="1"/>
      </rPr>
      <t>5000</t>
    </r>
  </si>
  <si>
    <t>德润电子产业园（二期）</t>
  </si>
  <si>
    <t>主要建设高端产业园，引进医疗器械、耗材、检测等相关产业</t>
  </si>
  <si>
    <t>一季度主体建设；二、三季度内外装修；四季度室外工程施工</t>
  </si>
  <si>
    <t>洪杰民</t>
  </si>
  <si>
    <t>13506928228</t>
  </si>
  <si>
    <t>凹凸精密数控针织机项目</t>
  </si>
  <si>
    <r>
      <t>台资项目，国家高新技术企业，公司产品</t>
    </r>
    <r>
      <rPr>
        <sz val="12"/>
        <rFont val="Times New Roman"/>
        <family val="1"/>
      </rPr>
      <t>“</t>
    </r>
    <r>
      <rPr>
        <sz val="12"/>
        <rFont val="仿宋_GB2312"/>
        <family val="3"/>
      </rPr>
      <t>单面数控针织机</t>
    </r>
    <r>
      <rPr>
        <sz val="12"/>
        <rFont val="Times New Roman"/>
        <family val="1"/>
      </rPr>
      <t>”</t>
    </r>
    <r>
      <rPr>
        <sz val="12"/>
        <rFont val="仿宋_GB2312"/>
        <family val="3"/>
      </rPr>
      <t>、</t>
    </r>
    <r>
      <rPr>
        <sz val="12"/>
        <rFont val="Times New Roman"/>
        <family val="1"/>
      </rPr>
      <t>“</t>
    </r>
    <r>
      <rPr>
        <sz val="12"/>
        <rFont val="仿宋_GB2312"/>
        <family val="3"/>
      </rPr>
      <t>双面数控针织机</t>
    </r>
    <r>
      <rPr>
        <sz val="12"/>
        <rFont val="Times New Roman"/>
        <family val="1"/>
      </rPr>
      <t>”</t>
    </r>
    <r>
      <rPr>
        <sz val="12"/>
        <rFont val="仿宋_GB2312"/>
        <family val="3"/>
      </rPr>
      <t>列入</t>
    </r>
    <r>
      <rPr>
        <sz val="12"/>
        <rFont val="Times New Roman"/>
        <family val="1"/>
      </rPr>
      <t>2017</t>
    </r>
    <r>
      <rPr>
        <sz val="12"/>
        <rFont val="仿宋_GB2312"/>
        <family val="3"/>
      </rPr>
      <t>年</t>
    </r>
    <r>
      <rPr>
        <sz val="12"/>
        <rFont val="Times New Roman"/>
        <family val="1"/>
      </rPr>
      <t>-2020</t>
    </r>
    <r>
      <rPr>
        <sz val="12"/>
        <rFont val="仿宋_GB2312"/>
        <family val="3"/>
      </rPr>
      <t>年泉州市</t>
    </r>
    <r>
      <rPr>
        <sz val="12"/>
        <rFont val="Times New Roman"/>
        <family val="1"/>
      </rPr>
      <t>“</t>
    </r>
    <r>
      <rPr>
        <sz val="12"/>
        <rFont val="仿宋_GB2312"/>
        <family val="3"/>
      </rPr>
      <t>数控一代</t>
    </r>
    <r>
      <rPr>
        <sz val="12"/>
        <rFont val="Times New Roman"/>
        <family val="1"/>
      </rPr>
      <t>”示范产品，项目用地50亩，总投资1.1亿元。项目投产后，预计年营业收入2.43亿元，年纳税1350万元</t>
    </r>
  </si>
  <si>
    <t>一季度基础施工；二、三、四季度主体施工</t>
  </si>
  <si>
    <r>
      <t>2023</t>
    </r>
    <r>
      <rPr>
        <sz val="12"/>
        <rFont val="仿宋_GB2312"/>
        <family val="3"/>
      </rPr>
      <t>年</t>
    </r>
    <r>
      <rPr>
        <sz val="12"/>
        <rFont val="Times New Roman"/>
        <family val="1"/>
      </rPr>
      <t>10</t>
    </r>
    <r>
      <rPr>
        <sz val="12"/>
        <rFont val="仿宋_GB2312"/>
        <family val="3"/>
      </rPr>
      <t>月</t>
    </r>
  </si>
  <si>
    <t>叶海泉</t>
  </si>
  <si>
    <t>18959901969</t>
  </si>
  <si>
    <t>辉锐材料科技厂区建设项目</t>
  </si>
  <si>
    <r>
      <t>新建</t>
    </r>
    <r>
      <rPr>
        <sz val="12"/>
        <rFont val="Times New Roman"/>
        <family val="1"/>
      </rPr>
      <t>4</t>
    </r>
    <r>
      <rPr>
        <sz val="12"/>
        <rFont val="仿宋_GB2312"/>
        <family val="3"/>
      </rPr>
      <t>栋厂房，建筑占地约</t>
    </r>
    <r>
      <rPr>
        <sz val="12"/>
        <rFont val="Times New Roman"/>
        <family val="1"/>
      </rPr>
      <t>30</t>
    </r>
    <r>
      <rPr>
        <sz val="12"/>
        <rFont val="仿宋_GB2312"/>
        <family val="3"/>
      </rPr>
      <t>亩，投资</t>
    </r>
    <r>
      <rPr>
        <sz val="12"/>
        <rFont val="Times New Roman"/>
        <family val="1"/>
      </rPr>
      <t>5000</t>
    </r>
    <r>
      <rPr>
        <sz val="12"/>
        <rFont val="仿宋_GB2312"/>
        <family val="3"/>
      </rPr>
      <t>万元，总建筑面积约</t>
    </r>
    <r>
      <rPr>
        <sz val="12"/>
        <rFont val="Times New Roman"/>
        <family val="1"/>
      </rPr>
      <t>3.8</t>
    </r>
    <r>
      <rPr>
        <sz val="12"/>
        <rFont val="仿宋_GB2312"/>
        <family val="3"/>
      </rPr>
      <t>万平方米。建设储能技术中试基地的建设用地，主要</t>
    </r>
    <r>
      <rPr>
        <sz val="12"/>
        <rFont val="宋体"/>
        <family val="0"/>
      </rPr>
      <t>硏</t>
    </r>
    <r>
      <rPr>
        <sz val="12"/>
        <rFont val="仿宋_GB2312"/>
        <family val="3"/>
      </rPr>
      <t>究开发低成本新型光伏储能装备和光伏</t>
    </r>
    <r>
      <rPr>
        <sz val="12"/>
        <rFont val="Times New Roman"/>
        <family val="1"/>
      </rPr>
      <t>+</t>
    </r>
    <r>
      <rPr>
        <sz val="12"/>
        <rFont val="仿宋_GB2312"/>
        <family val="3"/>
      </rPr>
      <t>光储一体化产品系统</t>
    </r>
  </si>
  <si>
    <t>一季度完成前期工作并桩基进场；二季度主体施工；三季度主体封顶；四季度内装修</t>
  </si>
  <si>
    <t>欧亚机械配件公司厂区建设项目</t>
  </si>
  <si>
    <r>
      <t>占地约</t>
    </r>
    <r>
      <rPr>
        <sz val="12"/>
        <rFont val="Times New Roman"/>
        <family val="1"/>
      </rPr>
      <t>10</t>
    </r>
    <r>
      <rPr>
        <sz val="12"/>
        <rFont val="仿宋_GB2312"/>
        <family val="3"/>
      </rPr>
      <t>亩，投资</t>
    </r>
    <r>
      <rPr>
        <sz val="12"/>
        <rFont val="Times New Roman"/>
        <family val="1"/>
      </rPr>
      <t>3000</t>
    </r>
    <r>
      <rPr>
        <sz val="12"/>
        <rFont val="仿宋_GB2312"/>
        <family val="3"/>
      </rPr>
      <t>万元，引进全自动液压冲孔机、盘扣配件数控全自动加工机床等设备，生产盘扣自动焊接机、立杆自动焊接机、管材全自动切割机等机械设备配件。主要建设内容包括生产厂房、办公楼，总建筑面积约</t>
    </r>
    <r>
      <rPr>
        <sz val="12"/>
        <rFont val="Times New Roman"/>
        <family val="1"/>
      </rPr>
      <t>1.8</t>
    </r>
    <r>
      <rPr>
        <sz val="12"/>
        <rFont val="仿宋_GB2312"/>
        <family val="3"/>
      </rPr>
      <t>万平方米</t>
    </r>
  </si>
  <si>
    <t>兴禾建材生产销售基地项目</t>
  </si>
  <si>
    <r>
      <t>占地约</t>
    </r>
    <r>
      <rPr>
        <sz val="12"/>
        <rFont val="Times New Roman"/>
        <family val="1"/>
      </rPr>
      <t>9.8</t>
    </r>
    <r>
      <rPr>
        <sz val="12"/>
        <rFont val="仿宋_GB2312"/>
        <family val="3"/>
      </rPr>
      <t>亩，投资</t>
    </r>
    <r>
      <rPr>
        <sz val="12"/>
        <rFont val="Times New Roman"/>
        <family val="1"/>
      </rPr>
      <t>3120</t>
    </r>
    <r>
      <rPr>
        <sz val="12"/>
        <rFont val="仿宋_GB2312"/>
        <family val="3"/>
      </rPr>
      <t>万元，引进德力数控机床、数控镗</t>
    </r>
    <r>
      <rPr>
        <sz val="12"/>
        <rFont val="Times New Roman"/>
        <family val="1"/>
      </rPr>
      <t xml:space="preserve">
</t>
    </r>
    <r>
      <rPr>
        <sz val="12"/>
        <rFont val="仿宋_GB2312"/>
        <family val="3"/>
      </rPr>
      <t>床等生产设备生产工艺品，年产</t>
    </r>
    <r>
      <rPr>
        <sz val="12"/>
        <rFont val="Times New Roman"/>
        <family val="1"/>
      </rPr>
      <t>3500</t>
    </r>
    <r>
      <rPr>
        <sz val="12"/>
        <rFont val="仿宋_GB2312"/>
        <family val="3"/>
      </rPr>
      <t>件。总建筑面积约</t>
    </r>
    <r>
      <rPr>
        <sz val="12"/>
        <rFont val="Times New Roman"/>
        <family val="1"/>
      </rPr>
      <t>2.2</t>
    </r>
    <r>
      <rPr>
        <sz val="12"/>
        <rFont val="仿宋_GB2312"/>
        <family val="3"/>
      </rPr>
      <t>万平方米</t>
    </r>
  </si>
  <si>
    <t>北环工贸项目</t>
  </si>
  <si>
    <r>
      <t>占地约</t>
    </r>
    <r>
      <rPr>
        <sz val="12"/>
        <rFont val="Times New Roman"/>
        <family val="1"/>
      </rPr>
      <t>18</t>
    </r>
    <r>
      <rPr>
        <sz val="12"/>
        <rFont val="仿宋_GB2312"/>
        <family val="3"/>
      </rPr>
      <t>亩，投资</t>
    </r>
    <r>
      <rPr>
        <sz val="12"/>
        <rFont val="Times New Roman"/>
        <family val="1"/>
      </rPr>
      <t>3500</t>
    </r>
    <r>
      <rPr>
        <sz val="12"/>
        <rFont val="仿宋_GB2312"/>
        <family val="3"/>
      </rPr>
      <t>万元，建设集研发、制造生产、销售为一体的基地，新建筑面积约</t>
    </r>
    <r>
      <rPr>
        <sz val="12"/>
        <rFont val="Times New Roman"/>
        <family val="1"/>
      </rPr>
      <t>2.3</t>
    </r>
    <r>
      <rPr>
        <sz val="12"/>
        <rFont val="仿宋_GB2312"/>
        <family val="3"/>
      </rPr>
      <t>万平方米。主要生产汽车电子系统、自动化系统传感器、智能锁系统、智双门控系统等产品</t>
    </r>
  </si>
  <si>
    <t>大东家私综合项目</t>
  </si>
  <si>
    <r>
      <t>占地约</t>
    </r>
    <r>
      <rPr>
        <sz val="12"/>
        <rFont val="Times New Roman"/>
        <family val="1"/>
      </rPr>
      <t>9.8</t>
    </r>
    <r>
      <rPr>
        <sz val="12"/>
        <rFont val="仿宋_GB2312"/>
        <family val="3"/>
      </rPr>
      <t>亩，项目总建设面积</t>
    </r>
    <r>
      <rPr>
        <sz val="12"/>
        <rFont val="Times New Roman"/>
        <family val="1"/>
      </rPr>
      <t>15000</t>
    </r>
    <r>
      <rPr>
        <sz val="12"/>
        <rFont val="仿宋_GB2312"/>
        <family val="3"/>
      </rPr>
      <t>平米。引进新型生产设备，自动榫槽机，木工数控排钻等，用于生产家具</t>
    </r>
  </si>
  <si>
    <t>泉州市欣晖轻工开发有限公司项目</t>
  </si>
  <si>
    <r>
      <t>占地约</t>
    </r>
    <r>
      <rPr>
        <sz val="12"/>
        <rFont val="Times New Roman"/>
        <family val="1"/>
      </rPr>
      <t>62.63</t>
    </r>
    <r>
      <rPr>
        <sz val="12"/>
        <rFont val="仿宋_GB2312"/>
        <family val="3"/>
      </rPr>
      <t>亩，投资</t>
    </r>
    <r>
      <rPr>
        <sz val="12"/>
        <rFont val="Times New Roman"/>
        <family val="1"/>
      </rPr>
      <t>15600</t>
    </r>
    <r>
      <rPr>
        <sz val="12"/>
        <rFont val="仿宋_GB2312"/>
        <family val="3"/>
      </rPr>
      <t>万，引进大吨位平板硫化机，超临界发泡机组，生产多功能泡沫材料，年产</t>
    </r>
    <r>
      <rPr>
        <sz val="12"/>
        <rFont val="Times New Roman"/>
        <family val="1"/>
      </rPr>
      <t>8000</t>
    </r>
    <r>
      <rPr>
        <sz val="12"/>
        <rFont val="仿宋_GB2312"/>
        <family val="3"/>
      </rPr>
      <t>吨，产值</t>
    </r>
    <r>
      <rPr>
        <sz val="12"/>
        <rFont val="Times New Roman"/>
        <family val="1"/>
      </rPr>
      <t>2.4</t>
    </r>
    <r>
      <rPr>
        <sz val="12"/>
        <rFont val="仿宋_GB2312"/>
        <family val="3"/>
      </rPr>
      <t>亿。规划建设厂房、仓库、宿舍，总建筑总面积近</t>
    </r>
    <r>
      <rPr>
        <sz val="12"/>
        <rFont val="Times New Roman"/>
        <family val="1"/>
      </rPr>
      <t>6</t>
    </r>
    <r>
      <rPr>
        <sz val="12"/>
        <rFont val="仿宋_GB2312"/>
        <family val="3"/>
      </rPr>
      <t>万平方米</t>
    </r>
  </si>
  <si>
    <t>一、二季度前期工作；三季度桩基施工；四季度主体施工</t>
  </si>
  <si>
    <t>惠安县宝星鞋服工贸有限公司厂区建设项目</t>
  </si>
  <si>
    <r>
      <t>占地约</t>
    </r>
    <r>
      <rPr>
        <sz val="12"/>
        <rFont val="Times New Roman"/>
        <family val="1"/>
      </rPr>
      <t>20</t>
    </r>
    <r>
      <rPr>
        <sz val="12"/>
        <rFont val="仿宋_GB2312"/>
        <family val="3"/>
      </rPr>
      <t>亩，投资</t>
    </r>
    <r>
      <rPr>
        <sz val="12"/>
        <rFont val="Times New Roman"/>
        <family val="1"/>
      </rPr>
      <t>5700</t>
    </r>
    <r>
      <rPr>
        <sz val="12"/>
        <rFont val="仿宋_GB2312"/>
        <family val="3"/>
      </rPr>
      <t>万元，引进机加中心、金属测试设备等生产设备，生产燃烧器及配件，年产</t>
    </r>
    <r>
      <rPr>
        <sz val="12"/>
        <rFont val="Times New Roman"/>
        <family val="1"/>
      </rPr>
      <t>5</t>
    </r>
    <r>
      <rPr>
        <sz val="12"/>
        <rFont val="仿宋_GB2312"/>
        <family val="3"/>
      </rPr>
      <t>万套。主要建设内容包括四栋生产厂房及配套一栋设备房，总建筑面积约</t>
    </r>
    <r>
      <rPr>
        <sz val="12"/>
        <rFont val="Times New Roman"/>
        <family val="1"/>
      </rPr>
      <t>2.65</t>
    </r>
    <r>
      <rPr>
        <sz val="12"/>
        <rFont val="仿宋_GB2312"/>
        <family val="3"/>
      </rPr>
      <t>万平方米</t>
    </r>
  </si>
  <si>
    <t>一季度完成前期工作并桩基进场；二季度基础施工；三、四季度主体施工</t>
  </si>
  <si>
    <t>天九精密机械（泉州）有限公司厂区建设项目</t>
  </si>
  <si>
    <r>
      <t>占地约</t>
    </r>
    <r>
      <rPr>
        <sz val="12"/>
        <rFont val="Times New Roman"/>
        <family val="1"/>
      </rPr>
      <t>36.4</t>
    </r>
    <r>
      <rPr>
        <sz val="12"/>
        <rFont val="仿宋_GB2312"/>
        <family val="3"/>
      </rPr>
      <t>亩，总建筑面积</t>
    </r>
    <r>
      <rPr>
        <sz val="12"/>
        <rFont val="Times New Roman"/>
        <family val="1"/>
      </rPr>
      <t>19456.64</t>
    </r>
    <r>
      <rPr>
        <sz val="12"/>
        <rFont val="仿宋_GB2312"/>
        <family val="3"/>
      </rPr>
      <t>平方米，主要建设</t>
    </r>
    <r>
      <rPr>
        <sz val="12"/>
        <rFont val="Times New Roman"/>
        <family val="1"/>
      </rPr>
      <t>1</t>
    </r>
    <r>
      <rPr>
        <sz val="12"/>
        <rFont val="仿宋_GB2312"/>
        <family val="3"/>
      </rPr>
      <t>栋一层厂房、</t>
    </r>
    <r>
      <rPr>
        <sz val="12"/>
        <rFont val="Times New Roman"/>
        <family val="1"/>
      </rPr>
      <t>1</t>
    </r>
    <r>
      <rPr>
        <sz val="12"/>
        <rFont val="仿宋_GB2312"/>
        <family val="3"/>
      </rPr>
      <t>栋六层厂房及</t>
    </r>
    <r>
      <rPr>
        <sz val="12"/>
        <rFont val="Times New Roman"/>
        <family val="1"/>
      </rPr>
      <t>1</t>
    </r>
    <r>
      <rPr>
        <sz val="12"/>
        <rFont val="仿宋_GB2312"/>
        <family val="3"/>
      </rPr>
      <t>栋</t>
    </r>
    <r>
      <rPr>
        <sz val="12"/>
        <rFont val="Times New Roman"/>
        <family val="1"/>
      </rPr>
      <t>6</t>
    </r>
    <r>
      <rPr>
        <sz val="12"/>
        <rFont val="仿宋_GB2312"/>
        <family val="3"/>
      </rPr>
      <t>层宿舍楼（</t>
    </r>
    <r>
      <rPr>
        <sz val="12"/>
        <rFont val="Times New Roman"/>
        <family val="1"/>
      </rPr>
      <t>5517.35</t>
    </r>
    <r>
      <rPr>
        <sz val="12"/>
        <rFont val="仿宋_GB2312"/>
        <family val="3"/>
      </rPr>
      <t>平方米）。主要引进卧式加工中心、立式加工中心、龙门铣床等生产设备，年产鞋机</t>
    </r>
    <r>
      <rPr>
        <sz val="12"/>
        <rFont val="Times New Roman"/>
        <family val="1"/>
      </rPr>
      <t>200</t>
    </r>
    <r>
      <rPr>
        <sz val="12"/>
        <rFont val="仿宋_GB2312"/>
        <family val="3"/>
      </rPr>
      <t>台、鞋机配件</t>
    </r>
    <r>
      <rPr>
        <sz val="12"/>
        <rFont val="Times New Roman"/>
        <family val="1"/>
      </rPr>
      <t>1000</t>
    </r>
    <r>
      <rPr>
        <sz val="12"/>
        <rFont val="仿宋_GB2312"/>
        <family val="3"/>
      </rPr>
      <t>套</t>
    </r>
  </si>
  <si>
    <t>一季度完成前期工作并桩基进场；二、三、四季度主体施工</t>
  </si>
  <si>
    <t>昌兴五金配件公司厂区建设项目</t>
  </si>
  <si>
    <r>
      <t>总建筑面积约</t>
    </r>
    <r>
      <rPr>
        <sz val="12"/>
        <rFont val="Times New Roman"/>
        <family val="1"/>
      </rPr>
      <t>4</t>
    </r>
    <r>
      <rPr>
        <sz val="12"/>
        <rFont val="仿宋_GB2312"/>
        <family val="3"/>
      </rPr>
      <t>万平方米，建设办公、厂房、宿舍等</t>
    </r>
  </si>
  <si>
    <r>
      <t>5G</t>
    </r>
    <r>
      <rPr>
        <sz val="12"/>
        <rFont val="仿宋_GB2312"/>
        <family val="3"/>
      </rPr>
      <t>无线通信设备产业化项目</t>
    </r>
  </si>
  <si>
    <r>
      <t>项目预计总投资</t>
    </r>
    <r>
      <rPr>
        <sz val="12"/>
        <rFont val="Times New Roman"/>
        <family val="1"/>
      </rPr>
      <t>5</t>
    </r>
    <r>
      <rPr>
        <sz val="12"/>
        <rFont val="仿宋_GB2312"/>
        <family val="3"/>
      </rPr>
      <t>亿元，申请用地面积约</t>
    </r>
    <r>
      <rPr>
        <sz val="12"/>
        <rFont val="Times New Roman"/>
        <family val="1"/>
      </rPr>
      <t>100</t>
    </r>
    <r>
      <rPr>
        <sz val="12"/>
        <rFont val="仿宋_GB2312"/>
        <family val="3"/>
      </rPr>
      <t>亩，建立</t>
    </r>
    <r>
      <rPr>
        <sz val="12"/>
        <rFont val="Times New Roman"/>
        <family val="1"/>
      </rPr>
      <t>5G</t>
    </r>
    <r>
      <rPr>
        <sz val="12"/>
        <rFont val="仿宋_GB2312"/>
        <family val="3"/>
      </rPr>
      <t>无线通信设备研发中心以及区域营销中心。主要经营范围为</t>
    </r>
    <r>
      <rPr>
        <sz val="12"/>
        <rFont val="Times New Roman"/>
        <family val="1"/>
      </rPr>
      <t>5G</t>
    </r>
    <r>
      <rPr>
        <sz val="12"/>
        <rFont val="仿宋_GB2312"/>
        <family val="3"/>
      </rPr>
      <t>无线通信设备，包括主机、交换机、路由器、无线智能工业通信系统设备、无线智能交通通信设备、机器人产业的无线通信系统制造及研发</t>
    </r>
  </si>
  <si>
    <t>一季度完成土地出让；二季度前期工作；三季度桩基施工；四季度基础施工</t>
  </si>
  <si>
    <t>招商公司</t>
  </si>
  <si>
    <t>祥兴智能数控彩色印刷基地示范工厂项目</t>
  </si>
  <si>
    <t>引进塑料包装、纸袋包装、无纺布包装等生产线，建设智能数控彩色印刷基地，主要建设内容包括现代化、智能化印刷生产车间、物流仓库及展览展示中心等</t>
  </si>
  <si>
    <t>一季度完成土地出让；二季度完成前期工作；三季度桩基施工；四季度基础施工</t>
  </si>
  <si>
    <t>科技经技发展局</t>
  </si>
  <si>
    <t>安邦展示生产基地项目</t>
  </si>
  <si>
    <t>从事展架、货架、招牌、标识；智能家具、橱柜、家居装饰等的生产和销售，建设内容包括企业办公楼、生产厂房、员工生活区、仓储物流中心等</t>
  </si>
  <si>
    <t>矿山机械设备研发和制造基地项目</t>
  </si>
  <si>
    <t>引进国外先进的龙门铣床、立床、端面铣、磨床、铣床等先进生产设备、环保设备，采用全套干法制砂生产工艺进行加工制造，生产系列矿山机械设备及配件产品</t>
  </si>
  <si>
    <t>一、二、三季度前期工作；四季度桩基进场</t>
  </si>
  <si>
    <t>瑞星汽车产业园项目</t>
  </si>
  <si>
    <r>
      <t>（</t>
    </r>
    <r>
      <rPr>
        <sz val="12"/>
        <rFont val="Times New Roman"/>
        <family val="1"/>
      </rPr>
      <t>1</t>
    </r>
    <r>
      <rPr>
        <sz val="12"/>
        <rFont val="仿宋_GB2312"/>
        <family val="3"/>
      </rPr>
      <t>）商业部分：引进进口奔驰、北京奔驰、迈巴赫、奔驰</t>
    </r>
    <r>
      <rPr>
        <sz val="12"/>
        <rFont val="Times New Roman"/>
        <family val="1"/>
      </rPr>
      <t>AMG</t>
    </r>
    <r>
      <rPr>
        <sz val="12"/>
        <rFont val="仿宋_GB2312"/>
        <family val="3"/>
      </rPr>
      <t>、奔驰</t>
    </r>
    <r>
      <rPr>
        <sz val="12"/>
        <rFont val="Times New Roman"/>
        <family val="1"/>
      </rPr>
      <t>G</t>
    </r>
    <r>
      <rPr>
        <sz val="12"/>
        <rFont val="仿宋_GB2312"/>
        <family val="3"/>
      </rPr>
      <t>级越野、奔驰梦想、奔驰</t>
    </r>
    <r>
      <rPr>
        <sz val="12"/>
        <rFont val="Times New Roman"/>
        <family val="1"/>
      </rPr>
      <t>EQ</t>
    </r>
    <r>
      <rPr>
        <sz val="12"/>
        <rFont val="仿宋_GB2312"/>
        <family val="3"/>
      </rPr>
      <t>新能源、东南奔驰等梅赛德斯</t>
    </r>
    <r>
      <rPr>
        <sz val="12"/>
        <rFont val="Times New Roman"/>
        <family val="1"/>
      </rPr>
      <t>-</t>
    </r>
    <r>
      <rPr>
        <sz val="12"/>
        <rFont val="仿宋_GB2312"/>
        <family val="3"/>
      </rPr>
      <t>奔驰全系列等</t>
    </r>
    <r>
      <rPr>
        <sz val="12"/>
        <rFont val="Times New Roman"/>
        <family val="1"/>
      </rPr>
      <t>8</t>
    </r>
    <r>
      <rPr>
        <sz val="12"/>
        <rFont val="仿宋_GB2312"/>
        <family val="3"/>
      </rPr>
      <t>个汽车品牌入驻；销售汽车精品及零配件；开展官方星睿认证的二手车业务和奔驰品牌汽车售后服务等。（</t>
    </r>
    <r>
      <rPr>
        <sz val="12"/>
        <rFont val="Times New Roman"/>
        <family val="1"/>
      </rPr>
      <t>2</t>
    </r>
    <r>
      <rPr>
        <sz val="12"/>
        <rFont val="仿宋_GB2312"/>
        <family val="3"/>
      </rPr>
      <t>）工业部分：汽车关键零部件及技术的研发、精加工及组装等；汽车维修；汽车仓储及配送，年纳税超</t>
    </r>
    <r>
      <rPr>
        <sz val="12"/>
        <rFont val="Times New Roman"/>
        <family val="1"/>
      </rPr>
      <t>4000</t>
    </r>
    <r>
      <rPr>
        <sz val="12"/>
        <rFont val="仿宋_GB2312"/>
        <family val="3"/>
      </rPr>
      <t>万元，提供不少于</t>
    </r>
    <r>
      <rPr>
        <sz val="12"/>
        <rFont val="Times New Roman"/>
        <family val="1"/>
      </rPr>
      <t>1000</t>
    </r>
    <r>
      <rPr>
        <sz val="12"/>
        <rFont val="仿宋_GB2312"/>
        <family val="3"/>
      </rPr>
      <t>个的就业岗位</t>
    </r>
  </si>
  <si>
    <t>一、二季度完成前期工作及桩基进场；三、四季度基础施工</t>
  </si>
  <si>
    <t>量子科技转化基地项目</t>
  </si>
  <si>
    <r>
      <t>项目用地约</t>
    </r>
    <r>
      <rPr>
        <sz val="12"/>
        <rFont val="Times New Roman"/>
        <family val="1"/>
      </rPr>
      <t>30</t>
    </r>
    <r>
      <rPr>
        <sz val="12"/>
        <rFont val="仿宋_GB2312"/>
        <family val="3"/>
      </rPr>
      <t>亩，地块位于东园镇；建设研发中心、测试中心、展示中心、生产车间、洁净车间、宿舍楼、综合楼等设施，总建筑面积约</t>
    </r>
    <r>
      <rPr>
        <sz val="12"/>
        <rFont val="Times New Roman"/>
        <family val="1"/>
      </rPr>
      <t>40000</t>
    </r>
    <r>
      <rPr>
        <sz val="12"/>
        <rFont val="宋体"/>
        <family val="0"/>
      </rPr>
      <t>㎡</t>
    </r>
    <r>
      <rPr>
        <sz val="12"/>
        <rFont val="仿宋_GB2312"/>
        <family val="3"/>
      </rPr>
      <t>。从事量子计算装备制造、特种机器人制造、特种行业装备远程运维等业务。项目前期通过定制开发</t>
    </r>
    <r>
      <rPr>
        <sz val="12"/>
        <rFont val="Times New Roman"/>
        <family val="1"/>
      </rPr>
      <t>+</t>
    </r>
    <r>
      <rPr>
        <sz val="12"/>
        <rFont val="仿宋_GB2312"/>
        <family val="3"/>
      </rPr>
      <t>第三方运维服务，实现工业化产品批量生产</t>
    </r>
  </si>
  <si>
    <t>一、二季度前期工作；三季度桩基进场；四季度施工建设</t>
  </si>
  <si>
    <t>五赫兹抗菌技术研发生产项目</t>
  </si>
  <si>
    <r>
      <t>项目拟投资约</t>
    </r>
    <r>
      <rPr>
        <sz val="12"/>
        <rFont val="Times New Roman"/>
        <family val="1"/>
      </rPr>
      <t>1.2</t>
    </r>
    <r>
      <rPr>
        <sz val="12"/>
        <rFont val="仿宋_GB2312"/>
        <family val="3"/>
      </rPr>
      <t>亿元</t>
    </r>
    <r>
      <rPr>
        <sz val="12"/>
        <rFont val="Times New Roman"/>
        <family val="1"/>
      </rPr>
      <t xml:space="preserve"> </t>
    </r>
    <r>
      <rPr>
        <sz val="12"/>
        <rFont val="仿宋_GB2312"/>
        <family val="3"/>
      </rPr>
      <t>，用地面积约</t>
    </r>
    <r>
      <rPr>
        <sz val="12"/>
        <rFont val="Times New Roman"/>
        <family val="1"/>
      </rPr>
      <t>49</t>
    </r>
    <r>
      <rPr>
        <sz val="12"/>
        <rFont val="仿宋_GB2312"/>
        <family val="3"/>
      </rPr>
      <t>亩。规划建设五赫兹全球原材料研发生产制造基地、派顿国际技术转移中心、国际项目孵化中心、技术研发实验室、专家楼等，打造集高端生物科技研发、国际先进技术转移及产品试产基地、高精度检测服务及高新技术产品生产为一体的五赫兹高新技术生物科技园</t>
    </r>
  </si>
  <si>
    <t>一季度一期项目内外装修；二季度二期项目桩基施工；三季度二期项目基础施工；四季度二期项目主体建设</t>
  </si>
  <si>
    <t>郭文祥</t>
  </si>
  <si>
    <t>玖龙智能包装（泉州）有限公司纸板、纸箱项目</t>
  </si>
  <si>
    <r>
      <t>占地约</t>
    </r>
    <r>
      <rPr>
        <sz val="12"/>
        <rFont val="Times New Roman"/>
        <family val="1"/>
      </rPr>
      <t>60</t>
    </r>
    <r>
      <rPr>
        <sz val="12"/>
        <rFont val="仿宋_GB2312"/>
        <family val="3"/>
      </rPr>
      <t>亩，主要建设</t>
    </r>
    <r>
      <rPr>
        <sz val="12"/>
        <rFont val="Times New Roman"/>
        <family val="1"/>
      </rPr>
      <t>1</t>
    </r>
    <r>
      <rPr>
        <sz val="12"/>
        <rFont val="仿宋_GB2312"/>
        <family val="3"/>
      </rPr>
      <t>栋瓦线车间、</t>
    </r>
    <r>
      <rPr>
        <sz val="12"/>
        <rFont val="Times New Roman"/>
        <family val="1"/>
      </rPr>
      <t>1</t>
    </r>
    <r>
      <rPr>
        <sz val="12"/>
        <rFont val="仿宋_GB2312"/>
        <family val="3"/>
      </rPr>
      <t>栋纸箱车间、</t>
    </r>
    <r>
      <rPr>
        <sz val="12"/>
        <rFont val="Times New Roman"/>
        <family val="1"/>
      </rPr>
      <t>1</t>
    </r>
    <r>
      <rPr>
        <sz val="12"/>
        <rFont val="仿宋_GB2312"/>
        <family val="3"/>
      </rPr>
      <t>栋纸板仓库，主要建设一条</t>
    </r>
    <r>
      <rPr>
        <sz val="12"/>
        <rFont val="Times New Roman"/>
        <family val="1"/>
      </rPr>
      <t>2.8</t>
    </r>
    <r>
      <rPr>
        <sz val="12"/>
        <rFont val="仿宋_GB2312"/>
        <family val="3"/>
      </rPr>
      <t>米双刀双堆码五层瓦线、印刷机、全自动物流系统及配套设备等，年产纸板</t>
    </r>
    <r>
      <rPr>
        <sz val="12"/>
        <rFont val="Times New Roman"/>
        <family val="1"/>
      </rPr>
      <t>2</t>
    </r>
    <r>
      <rPr>
        <sz val="12"/>
        <rFont val="仿宋_GB2312"/>
        <family val="3"/>
      </rPr>
      <t>亿平方米、纸箱</t>
    </r>
    <r>
      <rPr>
        <sz val="12"/>
        <rFont val="Times New Roman"/>
        <family val="1"/>
      </rPr>
      <t>7000</t>
    </r>
    <r>
      <rPr>
        <sz val="12"/>
        <rFont val="仿宋_GB2312"/>
        <family val="3"/>
      </rPr>
      <t>万平方米</t>
    </r>
  </si>
  <si>
    <t>一季度项目前期工作；二季度地勘及桩基进场；三季度基础施工及钢构加工；四季度纸板仓库主体完工，纸箱车间基础施工</t>
  </si>
  <si>
    <t>章光明</t>
  </si>
  <si>
    <t>美亚日产智能电网电线电缆项目</t>
  </si>
  <si>
    <t>区预备</t>
  </si>
  <si>
    <r>
      <t>洛阳镇</t>
    </r>
    <r>
      <rPr>
        <sz val="12"/>
        <rFont val="Times New Roman"/>
        <family val="1"/>
      </rPr>
      <t xml:space="preserve">
</t>
    </r>
    <r>
      <rPr>
        <sz val="12"/>
        <rFont val="仿宋_GB2312"/>
        <family val="3"/>
      </rPr>
      <t>东园镇</t>
    </r>
  </si>
  <si>
    <r>
      <t>采用</t>
    </r>
    <r>
      <rPr>
        <sz val="12"/>
        <rFont val="Times New Roman"/>
        <family val="1"/>
      </rPr>
      <t>FANUC</t>
    </r>
    <r>
      <rPr>
        <sz val="12"/>
        <rFont val="仿宋_GB2312"/>
        <family val="3"/>
      </rPr>
      <t>智能机器人排线并引进先进技术和设备，购置德国设备</t>
    </r>
    <r>
      <rPr>
        <sz val="12"/>
        <rFont val="Times New Roman"/>
        <family val="1"/>
      </rPr>
      <t>JSH1600</t>
    </r>
    <r>
      <rPr>
        <sz val="12"/>
        <rFont val="仿宋_GB2312"/>
        <family val="3"/>
      </rPr>
      <t>束绞机、</t>
    </r>
    <r>
      <rPr>
        <sz val="12"/>
        <rFont val="Times New Roman"/>
        <family val="1"/>
      </rPr>
      <t>2-Φ140/7D</t>
    </r>
    <r>
      <rPr>
        <sz val="12"/>
        <rFont val="仿宋_GB2312"/>
        <family val="3"/>
      </rPr>
      <t>型双螺杆灌浆机生产线、六头同芯式高速绕包机生产线、</t>
    </r>
    <r>
      <rPr>
        <sz val="12"/>
        <rFont val="Times New Roman"/>
        <family val="1"/>
      </rPr>
      <t xml:space="preserve">DAG10-60 </t>
    </r>
    <r>
      <rPr>
        <sz val="12"/>
        <rFont val="仿宋_GB2312"/>
        <family val="3"/>
      </rPr>
      <t>型金属氩弧焊管机生产线、中压机台设备电缆机等先进生产线设备及其配套设施，生产智能电网用电缆、</t>
    </r>
    <r>
      <rPr>
        <sz val="12"/>
        <rFont val="Times New Roman"/>
        <family val="1"/>
      </rPr>
      <t>5G</t>
    </r>
    <r>
      <rPr>
        <sz val="12"/>
        <rFont val="仿宋_GB2312"/>
        <family val="3"/>
      </rPr>
      <t>工业用电缆、矿物质电缆、高压电缆</t>
    </r>
  </si>
  <si>
    <r>
      <t>招商公司</t>
    </r>
    <r>
      <rPr>
        <sz val="12"/>
        <rFont val="Times New Roman"/>
        <family val="1"/>
      </rPr>
      <t xml:space="preserve">
</t>
    </r>
    <r>
      <rPr>
        <sz val="12"/>
        <rFont val="仿宋_GB2312"/>
        <family val="3"/>
      </rPr>
      <t>洛阳镇</t>
    </r>
    <r>
      <rPr>
        <sz val="12"/>
        <rFont val="Times New Roman"/>
        <family val="1"/>
      </rPr>
      <t xml:space="preserve">
</t>
    </r>
    <r>
      <rPr>
        <sz val="12"/>
        <rFont val="仿宋_GB2312"/>
        <family val="3"/>
      </rPr>
      <t>东园镇</t>
    </r>
  </si>
  <si>
    <r>
      <t>12.3</t>
    </r>
    <r>
      <rPr>
        <sz val="12"/>
        <rFont val="仿宋_GB2312"/>
        <family val="3"/>
      </rPr>
      <t>增加</t>
    </r>
  </si>
  <si>
    <t>海峡雕艺文化产业园</t>
  </si>
  <si>
    <t>商贸服务</t>
  </si>
  <si>
    <r>
      <t>主要分为两期工程，一期工程拟建设雕艺产业园，总投资约</t>
    </r>
    <r>
      <rPr>
        <sz val="12"/>
        <rFont val="Times New Roman"/>
        <family val="1"/>
      </rPr>
      <t>6.6</t>
    </r>
    <r>
      <rPr>
        <sz val="12"/>
        <rFont val="仿宋_GB2312"/>
        <family val="3"/>
      </rPr>
      <t>亿元。主要包括标准化厂房、办公、生产配套及污水处理中心；二期工程拟建设大师文化创意园（主要包括雕艺博物馆、大师工作室、大师个人作品展厅）及佛具文化交易市场（包括原材料交易中心、物料加工厂、线下交易市场及配套商业设施），总投资约</t>
    </r>
    <r>
      <rPr>
        <sz val="12"/>
        <rFont val="Times New Roman"/>
        <family val="1"/>
      </rPr>
      <t>13.4</t>
    </r>
    <r>
      <rPr>
        <sz val="12"/>
        <rFont val="仿宋_GB2312"/>
        <family val="3"/>
      </rPr>
      <t>亿元，占地</t>
    </r>
    <r>
      <rPr>
        <sz val="12"/>
        <rFont val="Times New Roman"/>
        <family val="1"/>
      </rPr>
      <t>320</t>
    </r>
    <r>
      <rPr>
        <sz val="12"/>
        <rFont val="仿宋_GB2312"/>
        <family val="3"/>
      </rPr>
      <t>亩。主要建筑面积</t>
    </r>
    <r>
      <rPr>
        <sz val="12"/>
        <rFont val="Times New Roman"/>
        <family val="1"/>
      </rPr>
      <t>37</t>
    </r>
    <r>
      <rPr>
        <sz val="12"/>
        <rFont val="仿宋_GB2312"/>
        <family val="3"/>
      </rPr>
      <t>万平方米，新增生产能力（或使用功能）：标准化厂房、大师园文化创意园等</t>
    </r>
  </si>
  <si>
    <r>
      <t>一期</t>
    </r>
    <r>
      <rPr>
        <sz val="12"/>
        <rFont val="Times New Roman"/>
        <family val="1"/>
      </rPr>
      <t xml:space="preserve">
2021-2023</t>
    </r>
  </si>
  <si>
    <t>一季度前期工作；二季度桩基施工；三季度基础施工；四季度主体建设</t>
  </si>
  <si>
    <t>刘晖</t>
  </si>
  <si>
    <r>
      <t>城建公司</t>
    </r>
    <r>
      <rPr>
        <sz val="12"/>
        <rFont val="Times New Roman"/>
        <family val="1"/>
      </rPr>
      <t xml:space="preserve">
</t>
    </r>
    <r>
      <rPr>
        <sz val="12"/>
        <rFont val="仿宋_GB2312"/>
        <family val="3"/>
      </rPr>
      <t>雕艺办</t>
    </r>
    <r>
      <rPr>
        <sz val="12"/>
        <rFont val="Times New Roman"/>
        <family val="1"/>
      </rPr>
      <t xml:space="preserve">
</t>
    </r>
    <r>
      <rPr>
        <sz val="12"/>
        <rFont val="仿宋_GB2312"/>
        <family val="3"/>
      </rPr>
      <t>张坂镇</t>
    </r>
  </si>
  <si>
    <t>教育文体旅游局</t>
  </si>
  <si>
    <t>城建</t>
  </si>
  <si>
    <t>三</t>
  </si>
  <si>
    <t>台商投资区蓬莱八仙过海大型生态旅游项目</t>
  </si>
  <si>
    <t>一期建设极地海洋世界、陆生动物园、鲸豚驯养繁殖基地、海上游乐项目及职工宿舍、专家公寓、主题酒店、高星级酒店等；二期建设欧乐堡梦幻世界及配套服务设施</t>
  </si>
  <si>
    <t>2017-2025</t>
  </si>
  <si>
    <t>一季度主体建设；二季度海鸥酒店投入运营；三、四季度进行二期动物王国乐园前期工作</t>
  </si>
  <si>
    <t>姜荣涛</t>
  </si>
  <si>
    <t>15966566777</t>
  </si>
  <si>
    <t>旅游</t>
  </si>
  <si>
    <t>科龙山生态旅游度假区项目</t>
  </si>
  <si>
    <r>
      <t>在张坂镇群贤村科龙山建设生态旅游度假区项目，规划用地</t>
    </r>
    <r>
      <rPr>
        <sz val="12"/>
        <rFont val="Times New Roman"/>
        <family val="1"/>
      </rPr>
      <t>1894</t>
    </r>
    <r>
      <rPr>
        <sz val="12"/>
        <rFont val="仿宋_GB2312"/>
        <family val="3"/>
      </rPr>
      <t>亩，利用山体废耕农田、废弃石窟等进行大面积林相改造和绿地彩化，打造一个集运动养生、商务度假、娱乐休闲于一体的生态旅游度假区</t>
    </r>
  </si>
  <si>
    <r>
      <t>樾澜山一期一组团：一、二季度内外装修；三季度室外景观施工内外装修；四季室内装修；</t>
    </r>
    <r>
      <rPr>
        <sz val="12"/>
        <rFont val="Times New Roman"/>
        <family val="1"/>
      </rPr>
      <t xml:space="preserve">
</t>
    </r>
    <r>
      <rPr>
        <sz val="12"/>
        <rFont val="仿宋_GB2312"/>
        <family val="3"/>
      </rPr>
      <t>樾澜山一期二组团：一季度基础施工；二、三、四季度主体建设；</t>
    </r>
    <r>
      <rPr>
        <sz val="12"/>
        <rFont val="Times New Roman"/>
        <family val="1"/>
      </rPr>
      <t xml:space="preserve">
</t>
    </r>
    <r>
      <rPr>
        <sz val="12"/>
        <rFont val="仿宋_GB2312"/>
        <family val="3"/>
      </rPr>
      <t>樾澜山二期一组团：一、二、三季度主体结构建设；四季度主体结构建设为主，开始移交精装</t>
    </r>
  </si>
  <si>
    <t>陈玉爱</t>
  </si>
  <si>
    <r>
      <t>教育文体旅游局</t>
    </r>
    <r>
      <rPr>
        <sz val="12"/>
        <rFont val="Times New Roman"/>
        <family val="1"/>
      </rPr>
      <t xml:space="preserve">
</t>
    </r>
    <r>
      <rPr>
        <sz val="12"/>
        <rFont val="仿宋_GB2312"/>
        <family val="3"/>
      </rPr>
      <t>规划建设与交通运输局</t>
    </r>
  </si>
  <si>
    <r>
      <t>前期建设内容以房地产为主，行业主管部门建议增加</t>
    </r>
    <r>
      <rPr>
        <sz val="12"/>
        <rFont val="Times New Roman"/>
        <family val="1"/>
      </rPr>
      <t>“</t>
    </r>
    <r>
      <rPr>
        <sz val="12"/>
        <rFont val="仿宋_GB2312"/>
        <family val="3"/>
      </rPr>
      <t>规划建设与交通运输局</t>
    </r>
    <r>
      <rPr>
        <sz val="12"/>
        <rFont val="Times New Roman"/>
        <family val="1"/>
      </rPr>
      <t>”</t>
    </r>
  </si>
  <si>
    <t>灵通总部</t>
  </si>
  <si>
    <r>
      <t>占地面积</t>
    </r>
    <r>
      <rPr>
        <sz val="12"/>
        <rFont val="Times New Roman"/>
        <family val="1"/>
      </rPr>
      <t>10</t>
    </r>
    <r>
      <rPr>
        <sz val="12"/>
        <rFont val="仿宋_GB2312"/>
        <family val="3"/>
      </rPr>
      <t>亩，建设面积</t>
    </r>
    <r>
      <rPr>
        <sz val="12"/>
        <rFont val="Times New Roman"/>
        <family val="1"/>
      </rPr>
      <t>1.2</t>
    </r>
    <r>
      <rPr>
        <sz val="12"/>
        <rFont val="仿宋_GB2312"/>
        <family val="3"/>
      </rPr>
      <t>万平方米</t>
    </r>
  </si>
  <si>
    <t>一、二季度外幕墙、内中庭的装饰工程；三、四季度室外工程、绿化工程等</t>
  </si>
  <si>
    <r>
      <t>10</t>
    </r>
    <r>
      <rPr>
        <sz val="12"/>
        <rFont val="仿宋_GB2312"/>
        <family val="3"/>
      </rPr>
      <t>月</t>
    </r>
  </si>
  <si>
    <t>赵团萍</t>
  </si>
  <si>
    <t>18146044995</t>
  </si>
  <si>
    <t>总部</t>
  </si>
  <si>
    <t>行业主管部门改为科技经技发展局</t>
  </si>
  <si>
    <r>
      <t>未采纳：</t>
    </r>
    <r>
      <rPr>
        <sz val="12"/>
        <rFont val="仿宋_GB2312"/>
        <family val="3"/>
      </rPr>
      <t>总部建设主管部门为科经局，不在规建局职责分工范围内，建议改为科经局</t>
    </r>
  </si>
  <si>
    <t>路港总部</t>
  </si>
  <si>
    <r>
      <t>占地</t>
    </r>
    <r>
      <rPr>
        <sz val="12"/>
        <rFont val="Times New Roman"/>
        <family val="1"/>
      </rPr>
      <t>15</t>
    </r>
    <r>
      <rPr>
        <sz val="12"/>
        <rFont val="仿宋_GB2312"/>
        <family val="3"/>
      </rPr>
      <t>亩，总面积</t>
    </r>
    <r>
      <rPr>
        <sz val="12"/>
        <rFont val="Times New Roman"/>
        <family val="1"/>
      </rPr>
      <t>10003</t>
    </r>
    <r>
      <rPr>
        <sz val="12"/>
        <rFont val="仿宋_GB2312"/>
        <family val="3"/>
      </rPr>
      <t>平方米</t>
    </r>
  </si>
  <si>
    <t>一季度幕墙施工完成拆架、室内装修；二季度室内装修装修；三季度室外工程；四季度竣工验收</t>
  </si>
  <si>
    <t>杜建宏</t>
  </si>
  <si>
    <t>日春总部</t>
  </si>
  <si>
    <r>
      <t>占地面积</t>
    </r>
    <r>
      <rPr>
        <sz val="12"/>
        <rFont val="Times New Roman"/>
        <family val="1"/>
      </rPr>
      <t>12.6</t>
    </r>
    <r>
      <rPr>
        <sz val="12"/>
        <rFont val="仿宋_GB2312"/>
        <family val="3"/>
      </rPr>
      <t>亩，规划建设面积</t>
    </r>
    <r>
      <rPr>
        <sz val="12"/>
        <rFont val="Times New Roman"/>
        <family val="1"/>
      </rPr>
      <t>1.5</t>
    </r>
    <r>
      <rPr>
        <sz val="12"/>
        <rFont val="仿宋_GB2312"/>
        <family val="3"/>
      </rPr>
      <t>万平方米，建设日春总部运营中心，含日春茶业管理学院等</t>
    </r>
  </si>
  <si>
    <t>一、二季度基础施工及地下室工程；三、四季度进行主体施工</t>
  </si>
  <si>
    <t>郭剑明</t>
  </si>
  <si>
    <t>中建名城总部项目</t>
  </si>
  <si>
    <r>
      <t>项目用地约</t>
    </r>
    <r>
      <rPr>
        <sz val="12"/>
        <rFont val="Times New Roman"/>
        <family val="1"/>
      </rPr>
      <t>10.1</t>
    </r>
    <r>
      <rPr>
        <sz val="12"/>
        <rFont val="仿宋_GB2312"/>
        <family val="3"/>
      </rPr>
      <t>亩，位于总部经济区；规划建设面积</t>
    </r>
    <r>
      <rPr>
        <sz val="12"/>
        <rFont val="Times New Roman"/>
        <family val="1"/>
      </rPr>
      <t>6000</t>
    </r>
    <r>
      <rPr>
        <sz val="12"/>
        <rFont val="仿宋_GB2312"/>
        <family val="3"/>
      </rPr>
      <t>多平方米，建设运营总部，作为集团公司及部分独立子公司和分公司集中办公场地</t>
    </r>
  </si>
  <si>
    <t>一季度基础施工，二、三、四季度主体建设</t>
  </si>
  <si>
    <t>中恒嘉总部</t>
  </si>
  <si>
    <r>
      <t>项目用地约</t>
    </r>
    <r>
      <rPr>
        <sz val="12"/>
        <rFont val="Times New Roman"/>
        <family val="1"/>
      </rPr>
      <t>11.8</t>
    </r>
    <r>
      <rPr>
        <sz val="12"/>
        <rFont val="仿宋_GB2312"/>
        <family val="3"/>
      </rPr>
      <t>亩，位于总部经济区；建设总部经济大楼，用于集团公司及部分独立子公司和分公司集中办公场地；项目经济效益：总部大楼投入运营后连续</t>
    </r>
    <r>
      <rPr>
        <sz val="12"/>
        <rFont val="Times New Roman"/>
        <family val="1"/>
      </rPr>
      <t>3</t>
    </r>
    <r>
      <rPr>
        <sz val="12"/>
        <rFont val="仿宋_GB2312"/>
        <family val="3"/>
      </rPr>
      <t>个年度纳税均不低于</t>
    </r>
    <r>
      <rPr>
        <sz val="12"/>
        <rFont val="Times New Roman"/>
        <family val="1"/>
      </rPr>
      <t>2000</t>
    </r>
    <r>
      <rPr>
        <sz val="12"/>
        <rFont val="仿宋_GB2312"/>
        <family val="3"/>
      </rPr>
      <t>万元</t>
    </r>
  </si>
  <si>
    <t>一季度完成前期准备工作；二季度桩基施工；三季度基础施工；四季度主体建设</t>
  </si>
  <si>
    <t>黄永辉</t>
  </si>
  <si>
    <t>泉发高端商务经济项目</t>
  </si>
  <si>
    <t>建设集办公、科研、培训等功能为一体的企业大楼，满足集团企业规范管理的需要</t>
  </si>
  <si>
    <t>吴福顺</t>
  </si>
  <si>
    <t>重点办：为第三产业，主管部门为规建</t>
  </si>
  <si>
    <t>紫云全媒体中心商务办公项目</t>
  </si>
  <si>
    <t>打造国内重量级全媒体中心及跨境电商平台，同时将公司旗下控股公司的全媒体业务以及子公司迁移到中心运营，引入重量级媒体业务方并联合运营，召集百度、京东、腾讯等国内多家知名互联网及电商企业入驻聚集</t>
  </si>
  <si>
    <t>一季度土地出让；二季度前期工作；三季度桩基施工；四季度基础施工</t>
  </si>
  <si>
    <t>施纯钿</t>
  </si>
  <si>
    <r>
      <t>12.7</t>
    </r>
    <r>
      <rPr>
        <sz val="12"/>
        <rFont val="仿宋_GB2312"/>
        <family val="3"/>
      </rPr>
      <t>改主管分管</t>
    </r>
  </si>
  <si>
    <t>目前为规划科跟踪，启动建设后，行业主管部门改为科技经技发展局</t>
  </si>
  <si>
    <t>华兴龙高端商务经济项目</t>
  </si>
  <si>
    <t>建设企业商务办公大楼</t>
  </si>
  <si>
    <t>第一、二季度完成土地出让；第三季度完成前期工作，第四季度桩基施工</t>
  </si>
  <si>
    <r>
      <t>12.3</t>
    </r>
    <r>
      <rPr>
        <sz val="12"/>
        <rFont val="仿宋_GB2312"/>
        <family val="3"/>
      </rPr>
      <t>增加</t>
    </r>
    <r>
      <rPr>
        <sz val="12"/>
        <rFont val="Times New Roman"/>
        <family val="1"/>
      </rPr>
      <t xml:space="preserve">
</t>
    </r>
    <r>
      <rPr>
        <sz val="12"/>
        <rFont val="仿宋_GB2312"/>
        <family val="3"/>
      </rPr>
      <t>重点办：为第三产业，主管部门为规建</t>
    </r>
  </si>
  <si>
    <t>福建隆盛高端商务经济项目</t>
  </si>
  <si>
    <t>建设集管理、研发、采购、物流及商务服务、财务咨询管理、工程设计、营销中心的综合职能性商务大楼，作为公司及权属企业的集中办公场地</t>
  </si>
  <si>
    <t>郭修彬</t>
  </si>
  <si>
    <t>嘉德利高端商务经济项目</t>
  </si>
  <si>
    <t>主要用于建设新材料研发中心、公司运营中心及相关配套设施</t>
  </si>
  <si>
    <t>第一、二季度前期工作；第三季度桩基施工；第四季度基础施工</t>
  </si>
  <si>
    <t>市、区自来水供水保障中心项目</t>
  </si>
  <si>
    <t>建设所属集团公司及部分独立子公司和分公司集中办公场地</t>
  </si>
  <si>
    <t>一、二季度前期工作；三季度桩基施工；四季度基础施工</t>
  </si>
  <si>
    <t>陈宏毅</t>
  </si>
  <si>
    <t>美的翰林苑</t>
  </si>
  <si>
    <r>
      <t>泉州台商投资区美的翰林苑项目，总建筑面积</t>
    </r>
    <r>
      <rPr>
        <sz val="12"/>
        <rFont val="Times New Roman"/>
        <family val="1"/>
      </rPr>
      <t>27</t>
    </r>
    <r>
      <rPr>
        <sz val="12"/>
        <rFont val="仿宋_GB2312"/>
        <family val="3"/>
      </rPr>
      <t>万平方米，项目为一个地块，分两个标段建设，其中一标段总建筑面积为</t>
    </r>
    <r>
      <rPr>
        <sz val="12"/>
        <rFont val="Times New Roman"/>
        <family val="1"/>
      </rPr>
      <t>8.5</t>
    </r>
    <r>
      <rPr>
        <sz val="12"/>
        <rFont val="仿宋_GB2312"/>
        <family val="3"/>
      </rPr>
      <t>万平方米，二标段总建筑面积</t>
    </r>
    <r>
      <rPr>
        <sz val="12"/>
        <rFont val="Times New Roman"/>
        <family val="1"/>
      </rPr>
      <t>18.5</t>
    </r>
    <r>
      <rPr>
        <sz val="12"/>
        <rFont val="仿宋_GB2312"/>
        <family val="3"/>
      </rPr>
      <t>万平方米</t>
    </r>
  </si>
  <si>
    <t>2021-2025</t>
  </si>
  <si>
    <r>
      <t>一、二季度一二标主体建设；三、四季度一二标装修完成</t>
    </r>
    <r>
      <rPr>
        <sz val="12"/>
        <rFont val="Times New Roman"/>
        <family val="1"/>
      </rPr>
      <t>10%</t>
    </r>
  </si>
  <si>
    <t>李俊平</t>
  </si>
  <si>
    <t>泉州美煦房地产开发有限公司</t>
  </si>
  <si>
    <r>
      <t>力高大港</t>
    </r>
    <r>
      <rPr>
        <sz val="12"/>
        <rFont val="Times New Roman"/>
        <family val="1"/>
      </rPr>
      <t>·</t>
    </r>
    <r>
      <rPr>
        <sz val="12"/>
        <rFont val="仿宋_GB2312"/>
        <family val="3"/>
      </rPr>
      <t>樾澜山</t>
    </r>
  </si>
  <si>
    <r>
      <t>力高大港</t>
    </r>
    <r>
      <rPr>
        <sz val="12"/>
        <rFont val="Times New Roman"/>
        <family val="1"/>
      </rPr>
      <t>·</t>
    </r>
    <r>
      <rPr>
        <sz val="12"/>
        <rFont val="仿宋_GB2312"/>
        <family val="3"/>
      </rPr>
      <t>樾澜山项目，总建筑面积</t>
    </r>
    <r>
      <rPr>
        <sz val="12"/>
        <rFont val="Times New Roman"/>
        <family val="1"/>
      </rPr>
      <t>239074.12</t>
    </r>
    <r>
      <rPr>
        <sz val="12"/>
        <rFont val="仿宋_GB2312"/>
        <family val="3"/>
      </rPr>
      <t>平方米，项目分一、二期，其中一期总建筑面积</t>
    </r>
    <r>
      <rPr>
        <sz val="12"/>
        <rFont val="Times New Roman"/>
        <family val="1"/>
      </rPr>
      <t>84931.12</t>
    </r>
    <r>
      <rPr>
        <sz val="12"/>
        <rFont val="仿宋_GB2312"/>
        <family val="3"/>
      </rPr>
      <t>平方米，二期总建筑面积</t>
    </r>
    <r>
      <rPr>
        <sz val="12"/>
        <rFont val="Times New Roman"/>
        <family val="1"/>
      </rPr>
      <t>154143</t>
    </r>
    <r>
      <rPr>
        <sz val="12"/>
        <rFont val="仿宋_GB2312"/>
        <family val="3"/>
      </rPr>
      <t>平方米</t>
    </r>
  </si>
  <si>
    <t>一、二季度一期装修，二期主体建设；三季度一期装修完成，二期主体建设；四季度一期室内精装修施工，二期主体建设</t>
  </si>
  <si>
    <t>泉州科龙山旅游发展有限公司</t>
  </si>
  <si>
    <r>
      <t>力高大港</t>
    </r>
    <r>
      <rPr>
        <sz val="12"/>
        <rFont val="Times New Roman"/>
        <family val="1"/>
      </rPr>
      <t>·</t>
    </r>
    <r>
      <rPr>
        <sz val="12"/>
        <rFont val="仿宋_GB2312"/>
        <family val="3"/>
      </rPr>
      <t>裕珑庄</t>
    </r>
  </si>
  <si>
    <r>
      <t>力高大港</t>
    </r>
    <r>
      <rPr>
        <sz val="12"/>
        <rFont val="Times New Roman"/>
        <family val="1"/>
      </rPr>
      <t>·</t>
    </r>
    <r>
      <rPr>
        <sz val="12"/>
        <rFont val="仿宋_GB2312"/>
        <family val="3"/>
      </rPr>
      <t>裕珑庄项目，总建筑面积</t>
    </r>
    <r>
      <rPr>
        <sz val="12"/>
        <rFont val="Times New Roman"/>
        <family val="1"/>
      </rPr>
      <t>279651.05</t>
    </r>
    <r>
      <rPr>
        <sz val="12"/>
        <rFont val="仿宋_GB2312"/>
        <family val="3"/>
      </rPr>
      <t>平方米，项目分一、二期，其中一期总建筑面积</t>
    </r>
    <r>
      <rPr>
        <sz val="12"/>
        <rFont val="Times New Roman"/>
        <family val="1"/>
      </rPr>
      <t>144770.30</t>
    </r>
    <r>
      <rPr>
        <sz val="12"/>
        <rFont val="仿宋_GB2312"/>
        <family val="3"/>
      </rPr>
      <t>平方米，二期总建筑面积</t>
    </r>
    <r>
      <rPr>
        <sz val="12"/>
        <rFont val="Times New Roman"/>
        <family val="1"/>
      </rPr>
      <t>134880.75</t>
    </r>
    <r>
      <rPr>
        <sz val="12"/>
        <rFont val="仿宋_GB2312"/>
        <family val="3"/>
      </rPr>
      <t>平方米</t>
    </r>
  </si>
  <si>
    <t>2021-2026</t>
  </si>
  <si>
    <t>一二季度结构封顶及二次结构施工；三季度公区精装，四季度度公区精装及验收</t>
  </si>
  <si>
    <t>美的新项目</t>
  </si>
  <si>
    <r>
      <t>泉州台商投资区美的云玺台（二期）项目，总建筑面积</t>
    </r>
    <r>
      <rPr>
        <sz val="12"/>
        <rFont val="Times New Roman"/>
        <family val="1"/>
      </rPr>
      <t>259249.10</t>
    </r>
    <r>
      <rPr>
        <sz val="12"/>
        <rFont val="仿宋_GB2312"/>
        <family val="3"/>
      </rPr>
      <t>平方米，项目为一个地块，分两个标段建设，其中一标段总建筑面积为</t>
    </r>
    <r>
      <rPr>
        <sz val="12"/>
        <rFont val="Times New Roman"/>
        <family val="1"/>
      </rPr>
      <t>137072.63</t>
    </r>
    <r>
      <rPr>
        <sz val="12"/>
        <rFont val="仿宋_GB2312"/>
        <family val="3"/>
      </rPr>
      <t>平方米，二标段总建筑面积为</t>
    </r>
    <r>
      <rPr>
        <sz val="12"/>
        <rFont val="Times New Roman"/>
        <family val="1"/>
      </rPr>
      <t>122176.47</t>
    </r>
    <r>
      <rPr>
        <sz val="12"/>
        <rFont val="仿宋_GB2312"/>
        <family val="3"/>
      </rPr>
      <t>平方米</t>
    </r>
  </si>
  <si>
    <r>
      <t>一、二季度主体建设完成</t>
    </r>
    <r>
      <rPr>
        <sz val="12"/>
        <rFont val="Times New Roman"/>
        <family val="1"/>
      </rPr>
      <t>50%</t>
    </r>
    <r>
      <rPr>
        <sz val="12"/>
        <rFont val="仿宋_GB2312"/>
        <family val="3"/>
      </rPr>
      <t>；三季度主体建设完成</t>
    </r>
    <r>
      <rPr>
        <sz val="12"/>
        <rFont val="Times New Roman"/>
        <family val="1"/>
      </rPr>
      <t>70%</t>
    </r>
    <r>
      <rPr>
        <sz val="12"/>
        <rFont val="仿宋_GB2312"/>
        <family val="3"/>
      </rPr>
      <t>，四季度完成主体建设</t>
    </r>
    <r>
      <rPr>
        <sz val="12"/>
        <rFont val="Times New Roman"/>
        <family val="1"/>
      </rPr>
      <t>100%</t>
    </r>
  </si>
  <si>
    <t>廖新伟</t>
  </si>
  <si>
    <r>
      <t>泉州美耀房地产开发有限公司</t>
    </r>
    <r>
      <rPr>
        <sz val="12"/>
        <rFont val="Times New Roman"/>
        <family val="1"/>
      </rPr>
      <t xml:space="preserve">
</t>
    </r>
  </si>
  <si>
    <t>保利时光印象</t>
  </si>
  <si>
    <r>
      <t>本项目为保利发展台商项目，用地面积</t>
    </r>
    <r>
      <rPr>
        <sz val="12"/>
        <rFont val="Times New Roman"/>
        <family val="1"/>
      </rPr>
      <t>124586</t>
    </r>
    <r>
      <rPr>
        <sz val="12"/>
        <rFont val="仿宋_GB2312"/>
        <family val="3"/>
      </rPr>
      <t>平方米，总建筑面积</t>
    </r>
    <r>
      <rPr>
        <sz val="12"/>
        <rFont val="Times New Roman"/>
        <family val="1"/>
      </rPr>
      <t>456717.45</t>
    </r>
    <r>
      <rPr>
        <sz val="12"/>
        <rFont val="仿宋_GB2312"/>
        <family val="3"/>
      </rPr>
      <t>平方米，其中计容面积</t>
    </r>
    <r>
      <rPr>
        <sz val="12"/>
        <rFont val="Times New Roman"/>
        <family val="1"/>
      </rPr>
      <t>373758</t>
    </r>
    <r>
      <rPr>
        <sz val="12"/>
        <rFont val="仿宋_GB2312"/>
        <family val="3"/>
      </rPr>
      <t>平方米，包含</t>
    </r>
    <r>
      <rPr>
        <sz val="12"/>
        <rFont val="Times New Roman"/>
        <family val="1"/>
      </rPr>
      <t>25</t>
    </r>
    <r>
      <rPr>
        <sz val="12"/>
        <rFont val="仿宋_GB2312"/>
        <family val="3"/>
      </rPr>
      <t>栋高层商品房住宅及</t>
    </r>
    <r>
      <rPr>
        <sz val="12"/>
        <rFont val="Times New Roman"/>
        <family val="1"/>
      </rPr>
      <t>7400</t>
    </r>
    <r>
      <rPr>
        <sz val="12"/>
        <rFont val="仿宋_GB2312"/>
        <family val="3"/>
      </rPr>
      <t>平方米商铺</t>
    </r>
  </si>
  <si>
    <t>一季度一期、二期主体完成；二季度一期毛坯骏备；三季度一期项目精装工程入驻；四季度三期主体完成</t>
  </si>
  <si>
    <t>刘书棋</t>
  </si>
  <si>
    <t>泉州保投置业有限公司</t>
  </si>
  <si>
    <t>区规划建设与交通运输局</t>
  </si>
  <si>
    <t>中海学府世家</t>
  </si>
  <si>
    <r>
      <t>中海学府世家项目，总建筑面积</t>
    </r>
    <r>
      <rPr>
        <sz val="12"/>
        <rFont val="Times New Roman"/>
        <family val="1"/>
      </rPr>
      <t>310640.1</t>
    </r>
    <r>
      <rPr>
        <sz val="12"/>
        <rFont val="仿宋_GB2312"/>
        <family val="3"/>
      </rPr>
      <t>平方米，项目一期统一建设</t>
    </r>
  </si>
  <si>
    <t>一、二、三季度主体建设，四季度部分封顶</t>
  </si>
  <si>
    <t>粘睦恒</t>
  </si>
  <si>
    <t>13805991863</t>
  </si>
  <si>
    <t>泉州市中海海悦房地产开发有限公司</t>
  </si>
  <si>
    <r>
      <t>三鑫</t>
    </r>
    <r>
      <rPr>
        <sz val="12"/>
        <rFont val="Times New Roman"/>
        <family val="1"/>
      </rPr>
      <t>·</t>
    </r>
    <r>
      <rPr>
        <sz val="12"/>
        <rFont val="仿宋_GB2312"/>
        <family val="3"/>
      </rPr>
      <t>江滨花园</t>
    </r>
  </si>
  <si>
    <r>
      <t>江滨花园项目，总建筑面积</t>
    </r>
    <r>
      <rPr>
        <sz val="12"/>
        <rFont val="Times New Roman"/>
        <family val="1"/>
      </rPr>
      <t>37782.52</t>
    </r>
    <r>
      <rPr>
        <sz val="12"/>
        <rFont val="宋体"/>
        <family val="0"/>
      </rPr>
      <t>㎡</t>
    </r>
    <r>
      <rPr>
        <sz val="12"/>
        <rFont val="仿宋_GB2312"/>
        <family val="3"/>
      </rPr>
      <t>，包括</t>
    </r>
    <r>
      <rPr>
        <sz val="12"/>
        <rFont val="Times New Roman"/>
        <family val="1"/>
      </rPr>
      <t>2</t>
    </r>
    <r>
      <rPr>
        <sz val="12"/>
        <rFont val="仿宋_GB2312"/>
        <family val="3"/>
      </rPr>
      <t>栋</t>
    </r>
    <r>
      <rPr>
        <sz val="12"/>
        <rFont val="Times New Roman"/>
        <family val="1"/>
      </rPr>
      <t>23</t>
    </r>
    <r>
      <rPr>
        <sz val="12"/>
        <rFont val="仿宋_GB2312"/>
        <family val="3"/>
      </rPr>
      <t>层高层住宅建筑（</t>
    </r>
    <r>
      <rPr>
        <sz val="12"/>
        <rFont val="Times New Roman"/>
        <family val="1"/>
      </rPr>
      <t>1#</t>
    </r>
    <r>
      <rPr>
        <sz val="12"/>
        <rFont val="仿宋_GB2312"/>
        <family val="3"/>
      </rPr>
      <t>、</t>
    </r>
    <r>
      <rPr>
        <sz val="12"/>
        <rFont val="Times New Roman"/>
        <family val="1"/>
      </rPr>
      <t>2#</t>
    </r>
    <r>
      <rPr>
        <sz val="12"/>
        <rFont val="仿宋_GB2312"/>
        <family val="3"/>
      </rPr>
      <t>）、</t>
    </r>
    <r>
      <rPr>
        <sz val="12"/>
        <rFont val="Times New Roman"/>
        <family val="1"/>
      </rPr>
      <t>1</t>
    </r>
    <r>
      <rPr>
        <sz val="12"/>
        <rFont val="仿宋_GB2312"/>
        <family val="3"/>
      </rPr>
      <t>栋</t>
    </r>
    <r>
      <rPr>
        <sz val="12"/>
        <rFont val="Times New Roman"/>
        <family val="1"/>
      </rPr>
      <t>17</t>
    </r>
    <r>
      <rPr>
        <sz val="12"/>
        <rFont val="仿宋_GB2312"/>
        <family val="3"/>
      </rPr>
      <t>层高层住宅建筑（</t>
    </r>
    <r>
      <rPr>
        <sz val="12"/>
        <rFont val="Times New Roman"/>
        <family val="1"/>
      </rPr>
      <t>3#</t>
    </r>
    <r>
      <rPr>
        <sz val="12"/>
        <rFont val="仿宋_GB2312"/>
        <family val="3"/>
      </rPr>
      <t>）、</t>
    </r>
    <r>
      <rPr>
        <sz val="12"/>
        <rFont val="Times New Roman"/>
        <family val="1"/>
      </rPr>
      <t>1</t>
    </r>
    <r>
      <rPr>
        <sz val="12"/>
        <rFont val="仿宋_GB2312"/>
        <family val="3"/>
      </rPr>
      <t>栋</t>
    </r>
    <r>
      <rPr>
        <sz val="12"/>
        <rFont val="Times New Roman"/>
        <family val="1"/>
      </rPr>
      <t>2</t>
    </r>
    <r>
      <rPr>
        <sz val="12"/>
        <rFont val="仿宋_GB2312"/>
        <family val="3"/>
      </rPr>
      <t>层多层公共建筑（</t>
    </r>
    <r>
      <rPr>
        <sz val="12"/>
        <rFont val="Times New Roman"/>
        <family val="1"/>
      </rPr>
      <t>5#</t>
    </r>
    <r>
      <rPr>
        <sz val="12"/>
        <rFont val="仿宋_GB2312"/>
        <family val="3"/>
      </rPr>
      <t>）、</t>
    </r>
    <r>
      <rPr>
        <sz val="12"/>
        <rFont val="Times New Roman"/>
        <family val="1"/>
      </rPr>
      <t>1</t>
    </r>
    <r>
      <rPr>
        <sz val="12"/>
        <rFont val="仿宋_GB2312"/>
        <family val="3"/>
      </rPr>
      <t>栋</t>
    </r>
    <r>
      <rPr>
        <sz val="12"/>
        <rFont val="Times New Roman"/>
        <family val="1"/>
      </rPr>
      <t>1</t>
    </r>
    <r>
      <rPr>
        <sz val="12"/>
        <rFont val="仿宋_GB2312"/>
        <family val="3"/>
      </rPr>
      <t>单层公共建筑（</t>
    </r>
    <r>
      <rPr>
        <sz val="12"/>
        <rFont val="Times New Roman"/>
        <family val="1"/>
      </rPr>
      <t>6#</t>
    </r>
    <r>
      <rPr>
        <sz val="12"/>
        <rFont val="仿宋_GB2312"/>
        <family val="3"/>
      </rPr>
      <t>）及地下室</t>
    </r>
    <r>
      <rPr>
        <sz val="12"/>
        <rFont val="Times New Roman"/>
        <family val="1"/>
      </rPr>
      <t>8097.82</t>
    </r>
    <r>
      <rPr>
        <sz val="12"/>
        <rFont val="宋体"/>
        <family val="0"/>
      </rPr>
      <t>㎡</t>
    </r>
  </si>
  <si>
    <t>一、二季度主体建设；三季度主体装修；四季度主体基本完工</t>
  </si>
  <si>
    <t>力标阳江水岸</t>
  </si>
  <si>
    <r>
      <t>项目共四栋楼，</t>
    </r>
    <r>
      <rPr>
        <sz val="12"/>
        <rFont val="Times New Roman"/>
        <family val="1"/>
      </rPr>
      <t>2</t>
    </r>
    <r>
      <rPr>
        <sz val="12"/>
        <rFont val="仿宋_GB2312"/>
        <family val="3"/>
      </rPr>
      <t>栋小高层（</t>
    </r>
    <r>
      <rPr>
        <sz val="12"/>
        <rFont val="Times New Roman"/>
        <family val="1"/>
      </rPr>
      <t>1#</t>
    </r>
    <r>
      <rPr>
        <sz val="12"/>
        <rFont val="仿宋_GB2312"/>
        <family val="3"/>
      </rPr>
      <t>为</t>
    </r>
    <r>
      <rPr>
        <sz val="12"/>
        <rFont val="Times New Roman"/>
        <family val="1"/>
      </rPr>
      <t>11F</t>
    </r>
    <r>
      <rPr>
        <sz val="12"/>
        <rFont val="仿宋_GB2312"/>
        <family val="3"/>
      </rPr>
      <t>，</t>
    </r>
    <r>
      <rPr>
        <sz val="12"/>
        <rFont val="Times New Roman"/>
        <family val="1"/>
      </rPr>
      <t>2#</t>
    </r>
    <r>
      <rPr>
        <sz val="12"/>
        <rFont val="仿宋_GB2312"/>
        <family val="3"/>
      </rPr>
      <t>为</t>
    </r>
    <r>
      <rPr>
        <sz val="12"/>
        <rFont val="Times New Roman"/>
        <family val="1"/>
      </rPr>
      <t>9F</t>
    </r>
    <r>
      <rPr>
        <sz val="12"/>
        <rFont val="仿宋_GB2312"/>
        <family val="3"/>
      </rPr>
      <t>），</t>
    </r>
    <r>
      <rPr>
        <sz val="12"/>
        <rFont val="Times New Roman"/>
        <family val="1"/>
      </rPr>
      <t>2</t>
    </r>
    <r>
      <rPr>
        <sz val="12"/>
        <rFont val="仿宋_GB2312"/>
        <family val="3"/>
      </rPr>
      <t>栋高层（</t>
    </r>
    <r>
      <rPr>
        <sz val="12"/>
        <rFont val="Times New Roman"/>
        <family val="1"/>
      </rPr>
      <t>3#</t>
    </r>
    <r>
      <rPr>
        <sz val="12"/>
        <rFont val="仿宋_GB2312"/>
        <family val="3"/>
      </rPr>
      <t>为</t>
    </r>
    <r>
      <rPr>
        <sz val="12"/>
        <rFont val="Times New Roman"/>
        <family val="1"/>
      </rPr>
      <t>27F</t>
    </r>
    <r>
      <rPr>
        <sz val="12"/>
        <rFont val="仿宋_GB2312"/>
        <family val="3"/>
      </rPr>
      <t>，</t>
    </r>
    <r>
      <rPr>
        <sz val="12"/>
        <rFont val="Times New Roman"/>
        <family val="1"/>
      </rPr>
      <t>5#</t>
    </r>
    <r>
      <rPr>
        <sz val="12"/>
        <rFont val="仿宋_GB2312"/>
        <family val="3"/>
      </rPr>
      <t>为</t>
    </r>
    <r>
      <rPr>
        <sz val="12"/>
        <rFont val="Times New Roman"/>
        <family val="1"/>
      </rPr>
      <t>26F</t>
    </r>
    <r>
      <rPr>
        <sz val="12"/>
        <rFont val="仿宋_GB2312"/>
        <family val="3"/>
      </rPr>
      <t>），总建筑面积</t>
    </r>
    <r>
      <rPr>
        <sz val="12"/>
        <rFont val="Times New Roman"/>
        <family val="1"/>
      </rPr>
      <t>40884.58</t>
    </r>
    <r>
      <rPr>
        <sz val="12"/>
        <rFont val="宋体"/>
        <family val="0"/>
      </rPr>
      <t>㎡</t>
    </r>
  </si>
  <si>
    <t>一、二季度进行主体内外装修；三季度进行室外配套工程施工；四季度争取项目完工</t>
  </si>
  <si>
    <t>刘少浪</t>
  </si>
  <si>
    <r>
      <t>新增</t>
    </r>
    <r>
      <rPr>
        <sz val="12"/>
        <rFont val="Times New Roman"/>
        <family val="1"/>
      </rPr>
      <t>11.11</t>
    </r>
  </si>
  <si>
    <t>台商时代广场项目</t>
  </si>
  <si>
    <r>
      <t>打造集城市运动休闲娱乐中心、台湾主题商业街区、国际联号轻奢酒店、两岸创新产业办公为一体的</t>
    </r>
    <r>
      <rPr>
        <sz val="12"/>
        <rFont val="Times New Roman"/>
        <family val="1"/>
      </rPr>
      <t>“</t>
    </r>
    <r>
      <rPr>
        <sz val="12"/>
        <rFont val="仿宋_GB2312"/>
        <family val="3"/>
      </rPr>
      <t>强台湾特色</t>
    </r>
    <r>
      <rPr>
        <sz val="12"/>
        <rFont val="Times New Roman"/>
        <family val="1"/>
      </rPr>
      <t>+</t>
    </r>
    <r>
      <rPr>
        <sz val="12"/>
        <rFont val="仿宋_GB2312"/>
        <family val="3"/>
      </rPr>
      <t>标杆级商业</t>
    </r>
    <r>
      <rPr>
        <sz val="12"/>
        <rFont val="Times New Roman"/>
        <family val="1"/>
      </rPr>
      <t>+</t>
    </r>
    <r>
      <rPr>
        <sz val="12"/>
        <rFont val="仿宋_GB2312"/>
        <family val="3"/>
      </rPr>
      <t>创新性产业空间</t>
    </r>
    <r>
      <rPr>
        <sz val="12"/>
        <rFont val="Times New Roman"/>
        <family val="1"/>
      </rPr>
      <t>”</t>
    </r>
    <r>
      <rPr>
        <sz val="12"/>
        <rFont val="仿宋_GB2312"/>
        <family val="3"/>
      </rPr>
      <t>项目，建设和运营特色商业、办公楼、酒店、旅馆等商圈业态</t>
    </r>
  </si>
  <si>
    <t>2022-2025</t>
  </si>
  <si>
    <t>一、二、三季度前期工作；四季度桩基施工</t>
  </si>
  <si>
    <t>李少伟</t>
  </si>
  <si>
    <t>商服项目</t>
  </si>
  <si>
    <t>泉州台商投资区商务运营中心</t>
  </si>
  <si>
    <r>
      <t>本项目占地</t>
    </r>
    <r>
      <rPr>
        <sz val="12"/>
        <rFont val="Times New Roman"/>
        <family val="1"/>
      </rPr>
      <t>39.3</t>
    </r>
    <r>
      <rPr>
        <sz val="12"/>
        <rFont val="仿宋_GB2312"/>
        <family val="3"/>
      </rPr>
      <t>亩，总建筑面积约</t>
    </r>
    <r>
      <rPr>
        <sz val="12"/>
        <rFont val="Times New Roman"/>
        <family val="1"/>
      </rPr>
      <t>13.7</t>
    </r>
    <r>
      <rPr>
        <sz val="12"/>
        <rFont val="仿宋_GB2312"/>
        <family val="3"/>
      </rPr>
      <t>万平方米，包括商业住宅两栋、优才大厦、酒店、办公楼一栋及相关配套设施，其中地下二层，面积约</t>
    </r>
    <r>
      <rPr>
        <sz val="12"/>
        <rFont val="Times New Roman"/>
        <family val="1"/>
      </rPr>
      <t>4.5</t>
    </r>
    <r>
      <rPr>
        <sz val="12"/>
        <rFont val="仿宋_GB2312"/>
        <family val="3"/>
      </rPr>
      <t>万平方米，可售住宅面积约</t>
    </r>
    <r>
      <rPr>
        <sz val="12"/>
        <rFont val="Times New Roman"/>
        <family val="1"/>
      </rPr>
      <t>3.2</t>
    </r>
    <r>
      <rPr>
        <sz val="12"/>
        <rFont val="仿宋_GB2312"/>
        <family val="3"/>
      </rPr>
      <t>万平方米，优才大厦约</t>
    </r>
    <r>
      <rPr>
        <sz val="12"/>
        <rFont val="Times New Roman"/>
        <family val="1"/>
      </rPr>
      <t>1</t>
    </r>
    <r>
      <rPr>
        <sz val="12"/>
        <rFont val="仿宋_GB2312"/>
        <family val="3"/>
      </rPr>
      <t>万平方米，办公中心约</t>
    </r>
    <r>
      <rPr>
        <sz val="12"/>
        <rFont val="Times New Roman"/>
        <family val="1"/>
      </rPr>
      <t>2.9</t>
    </r>
    <r>
      <rPr>
        <sz val="12"/>
        <rFont val="仿宋_GB2312"/>
        <family val="3"/>
      </rPr>
      <t>万平方米，商务酒店约</t>
    </r>
    <r>
      <rPr>
        <sz val="12"/>
        <rFont val="Times New Roman"/>
        <family val="1"/>
      </rPr>
      <t>1.6</t>
    </r>
    <r>
      <rPr>
        <sz val="12"/>
        <rFont val="仿宋_GB2312"/>
        <family val="3"/>
      </rPr>
      <t>万平方米</t>
    </r>
  </si>
  <si>
    <r>
      <t>一季度完成屋面结构及砌体结构；二季度完成内外墙粉刷同步安装工程；</t>
    </r>
    <r>
      <rPr>
        <sz val="12"/>
        <rFont val="Times New Roman"/>
        <family val="1"/>
      </rPr>
      <t xml:space="preserve">           </t>
    </r>
    <r>
      <rPr>
        <sz val="12"/>
        <rFont val="仿宋_GB2312"/>
        <family val="3"/>
      </rPr>
      <t>三季度完成外墙装饰及公共部分装饰工程、电梯安装工程；四季度完成消防及安装工程、装饰工程收尾、外架及塔吊施工电梯拆除、地下室顶板防水及室外工程、安装工程调试工作、竣工验收装备工作</t>
    </r>
  </si>
  <si>
    <t>城建公司</t>
  </si>
  <si>
    <t>新增</t>
  </si>
  <si>
    <r>
      <t>累计完成从</t>
    </r>
    <r>
      <rPr>
        <sz val="12"/>
        <rFont val="Times New Roman"/>
        <family val="1"/>
      </rPr>
      <t>1</t>
    </r>
    <r>
      <rPr>
        <sz val="12"/>
        <rFont val="仿宋_GB2312"/>
        <family val="3"/>
      </rPr>
      <t>调整至</t>
    </r>
    <r>
      <rPr>
        <sz val="12"/>
        <rFont val="Times New Roman"/>
        <family val="1"/>
      </rPr>
      <t>2</t>
    </r>
    <r>
      <rPr>
        <sz val="12"/>
        <rFont val="仿宋_GB2312"/>
        <family val="3"/>
      </rPr>
      <t>亿；</t>
    </r>
    <r>
      <rPr>
        <sz val="12"/>
        <rFont val="Times New Roman"/>
        <family val="1"/>
      </rPr>
      <t xml:space="preserve"> </t>
    </r>
    <r>
      <rPr>
        <sz val="12"/>
        <rFont val="仿宋_GB2312"/>
        <family val="3"/>
      </rPr>
      <t>计划从</t>
    </r>
    <r>
      <rPr>
        <sz val="12"/>
        <rFont val="Times New Roman"/>
        <family val="1"/>
      </rPr>
      <t>3</t>
    </r>
    <r>
      <rPr>
        <sz val="12"/>
        <rFont val="仿宋_GB2312"/>
        <family val="3"/>
      </rPr>
      <t>调低至</t>
    </r>
    <r>
      <rPr>
        <sz val="12"/>
        <rFont val="Times New Roman"/>
        <family val="1"/>
      </rPr>
      <t>2</t>
    </r>
    <r>
      <rPr>
        <sz val="12"/>
        <rFont val="仿宋_GB2312"/>
        <family val="3"/>
      </rPr>
      <t>亿</t>
    </r>
  </si>
  <si>
    <t>友臣奢华酒店综合体项目</t>
  </si>
  <si>
    <r>
      <t>项目用地约</t>
    </r>
    <r>
      <rPr>
        <sz val="12"/>
        <rFont val="Times New Roman"/>
        <family val="1"/>
      </rPr>
      <t>98</t>
    </r>
    <r>
      <rPr>
        <sz val="12"/>
        <rFont val="仿宋_GB2312"/>
        <family val="3"/>
      </rPr>
      <t>亩，引进凯宾斯基酒店与度假村集团或同档次的奢华酒店品牌，按照五星级酒店标准进行设计建设，规划设置客房与套房、餐饮服务、会议中心、宴客厅、多功能商务中心、中餐厅、西餐厅、咖啡厅、国际餐厅、酒吧和茶室、大堂酒廊、游泳池、健身中心等，其中酒店客房</t>
    </r>
    <r>
      <rPr>
        <sz val="12"/>
        <rFont val="Times New Roman"/>
        <family val="1"/>
      </rPr>
      <t>200</t>
    </r>
    <r>
      <rPr>
        <sz val="12"/>
        <rFont val="仿宋_GB2312"/>
        <family val="3"/>
      </rPr>
      <t>间至</t>
    </r>
    <r>
      <rPr>
        <sz val="12"/>
        <rFont val="Times New Roman"/>
        <family val="1"/>
      </rPr>
      <t>320</t>
    </r>
    <r>
      <rPr>
        <sz val="12"/>
        <rFont val="仿宋_GB2312"/>
        <family val="3"/>
      </rPr>
      <t>间（床位</t>
    </r>
    <r>
      <rPr>
        <sz val="12"/>
        <rFont val="Times New Roman"/>
        <family val="1"/>
      </rPr>
      <t>350</t>
    </r>
    <r>
      <rPr>
        <sz val="12"/>
        <rFont val="仿宋_GB2312"/>
        <family val="3"/>
      </rPr>
      <t>个以上），两种以上规格套房（至少</t>
    </r>
    <r>
      <rPr>
        <sz val="12"/>
        <rFont val="Times New Roman"/>
        <family val="1"/>
      </rPr>
      <t>4</t>
    </r>
    <r>
      <rPr>
        <sz val="12"/>
        <rFont val="仿宋_GB2312"/>
        <family val="3"/>
      </rPr>
      <t>个开间的豪华套房），</t>
    </r>
    <r>
      <rPr>
        <sz val="12"/>
        <rFont val="Times New Roman"/>
        <family val="1"/>
      </rPr>
      <t>1200</t>
    </r>
    <r>
      <rPr>
        <sz val="12"/>
        <rFont val="仿宋_GB2312"/>
        <family val="3"/>
      </rPr>
      <t>平方米以上无柱会议厅</t>
    </r>
    <r>
      <rPr>
        <sz val="12"/>
        <rFont val="Times New Roman"/>
        <family val="1"/>
      </rPr>
      <t>1</t>
    </r>
    <r>
      <rPr>
        <sz val="12"/>
        <rFont val="仿宋_GB2312"/>
        <family val="3"/>
      </rPr>
      <t>个，</t>
    </r>
    <r>
      <rPr>
        <sz val="12"/>
        <rFont val="Times New Roman"/>
        <family val="1"/>
      </rPr>
      <t>3</t>
    </r>
    <r>
      <rPr>
        <sz val="12"/>
        <rFont val="仿宋_GB2312"/>
        <family val="3"/>
      </rPr>
      <t>个</t>
    </r>
    <r>
      <rPr>
        <sz val="12"/>
        <rFont val="Times New Roman"/>
        <family val="1"/>
      </rPr>
      <t>150</t>
    </r>
    <r>
      <rPr>
        <sz val="12"/>
        <rFont val="仿宋_GB2312"/>
        <family val="3"/>
      </rPr>
      <t>平方米以上宴会单间或会议厅</t>
    </r>
  </si>
  <si>
    <t>2022-2026</t>
  </si>
  <si>
    <t>一、二季度完成土地出让；三季度完成前期工作；四季度桩基施工</t>
  </si>
  <si>
    <t>酒店项目归教育旅游还是规建</t>
  </si>
  <si>
    <t>维也纳商务酒店及区域营运中心项目</t>
  </si>
  <si>
    <r>
      <t>总面积约</t>
    </r>
    <r>
      <rPr>
        <sz val="12"/>
        <rFont val="Times New Roman"/>
        <family val="1"/>
      </rPr>
      <t>14.9</t>
    </r>
    <r>
      <rPr>
        <sz val="12"/>
        <rFont val="仿宋_GB2312"/>
        <family val="3"/>
      </rPr>
      <t>亩，维也纳酒店集团在闽南地区建设首家旗舰店（按四星级标准建设），建筑面积约</t>
    </r>
    <r>
      <rPr>
        <sz val="12"/>
        <rFont val="Times New Roman"/>
        <family val="1"/>
      </rPr>
      <t>2</t>
    </r>
    <r>
      <rPr>
        <sz val="12"/>
        <rFont val="仿宋_GB2312"/>
        <family val="3"/>
      </rPr>
      <t>万平方米，规划建筑物</t>
    </r>
    <r>
      <rPr>
        <sz val="12"/>
        <rFont val="Times New Roman"/>
        <family val="1"/>
      </rPr>
      <t>12-18</t>
    </r>
    <r>
      <rPr>
        <sz val="12"/>
        <rFont val="仿宋_GB2312"/>
        <family val="3"/>
      </rPr>
      <t>层，客房约</t>
    </r>
    <r>
      <rPr>
        <sz val="12"/>
        <rFont val="Times New Roman"/>
        <family val="1"/>
      </rPr>
      <t>200</t>
    </r>
    <r>
      <rPr>
        <sz val="12"/>
        <rFont val="仿宋_GB2312"/>
        <family val="3"/>
      </rPr>
      <t>间，建设集餐饮娱乐、会议一体综合星级酒店</t>
    </r>
  </si>
  <si>
    <t>一季度主体建设；二、三、四季度内外装修</t>
  </si>
  <si>
    <t>林鸿钊</t>
  </si>
  <si>
    <t>18120693111</t>
  </si>
  <si>
    <r>
      <t>保留旧主管部门旧分管</t>
    </r>
    <r>
      <rPr>
        <sz val="12"/>
        <rFont val="Times New Roman"/>
        <family val="1"/>
      </rPr>
      <t xml:space="preserve">
</t>
    </r>
    <r>
      <rPr>
        <sz val="12"/>
        <rFont val="仿宋_GB2312"/>
        <family val="3"/>
      </rPr>
      <t>规建建议改为教育文体旅游局</t>
    </r>
  </si>
  <si>
    <t>行业主管部门改为教育文体旅游局</t>
  </si>
  <si>
    <t>赫丰酒店项目</t>
  </si>
  <si>
    <r>
      <t>项目地址位于区百崎滨湖南路</t>
    </r>
    <r>
      <rPr>
        <sz val="12"/>
        <rFont val="Times New Roman"/>
        <family val="1"/>
      </rPr>
      <t>203</t>
    </r>
    <r>
      <rPr>
        <sz val="12"/>
        <rFont val="仿宋_GB2312"/>
        <family val="3"/>
      </rPr>
      <t>号，用地面积为</t>
    </r>
    <r>
      <rPr>
        <sz val="12"/>
        <rFont val="Times New Roman"/>
        <family val="1"/>
      </rPr>
      <t>10676.11</t>
    </r>
    <r>
      <rPr>
        <sz val="12"/>
        <rFont val="仿宋_GB2312"/>
        <family val="3"/>
      </rPr>
      <t>平方米（约</t>
    </r>
    <r>
      <rPr>
        <sz val="12"/>
        <rFont val="Times New Roman"/>
        <family val="1"/>
      </rPr>
      <t>16</t>
    </r>
    <r>
      <rPr>
        <sz val="12"/>
        <rFont val="仿宋_GB2312"/>
        <family val="3"/>
      </rPr>
      <t>亩），总建筑面积为</t>
    </r>
    <r>
      <rPr>
        <sz val="12"/>
        <rFont val="Times New Roman"/>
        <family val="1"/>
      </rPr>
      <t>28939.92</t>
    </r>
    <r>
      <rPr>
        <sz val="12"/>
        <rFont val="仿宋_GB2312"/>
        <family val="3"/>
      </rPr>
      <t>平方米，其中已建</t>
    </r>
    <r>
      <rPr>
        <sz val="12"/>
        <rFont val="Times New Roman"/>
        <family val="1"/>
      </rPr>
      <t>1#</t>
    </r>
    <r>
      <rPr>
        <sz val="12"/>
        <rFont val="仿宋_GB2312"/>
        <family val="3"/>
      </rPr>
      <t>楼计容建筑面积</t>
    </r>
    <r>
      <rPr>
        <sz val="12"/>
        <rFont val="Times New Roman"/>
        <family val="1"/>
      </rPr>
      <t>12812.77</t>
    </r>
    <r>
      <rPr>
        <sz val="12"/>
        <rFont val="仿宋_GB2312"/>
        <family val="3"/>
      </rPr>
      <t>平方米，建筑高度</t>
    </r>
    <r>
      <rPr>
        <sz val="12"/>
        <rFont val="Times New Roman"/>
        <family val="1"/>
      </rPr>
      <t>49.3m</t>
    </r>
    <r>
      <rPr>
        <sz val="12"/>
        <rFont val="仿宋_GB2312"/>
        <family val="3"/>
      </rPr>
      <t>，拟建</t>
    </r>
    <r>
      <rPr>
        <sz val="12"/>
        <rFont val="Times New Roman"/>
        <family val="1"/>
      </rPr>
      <t>2#</t>
    </r>
    <r>
      <rPr>
        <sz val="12"/>
        <rFont val="仿宋_GB2312"/>
        <family val="3"/>
      </rPr>
      <t>楼建筑面积为</t>
    </r>
    <r>
      <rPr>
        <sz val="12"/>
        <rFont val="Times New Roman"/>
        <family val="1"/>
      </rPr>
      <t>10646.5</t>
    </r>
    <r>
      <rPr>
        <sz val="12"/>
        <rFont val="仿宋_GB2312"/>
        <family val="3"/>
      </rPr>
      <t>平方米，地下室建筑面积</t>
    </r>
    <r>
      <rPr>
        <sz val="12"/>
        <rFont val="Times New Roman"/>
        <family val="1"/>
      </rPr>
      <t>2690</t>
    </r>
    <r>
      <rPr>
        <sz val="12"/>
        <rFont val="仿宋_GB2312"/>
        <family val="3"/>
      </rPr>
      <t>平方米，地上架空连廊建筑面积为</t>
    </r>
    <r>
      <rPr>
        <sz val="12"/>
        <rFont val="Times New Roman"/>
        <family val="1"/>
      </rPr>
      <t>73.15</t>
    </r>
    <r>
      <rPr>
        <sz val="12"/>
        <rFont val="仿宋_GB2312"/>
        <family val="3"/>
      </rPr>
      <t>平方米。购置空调，办公家具等相关配套物品。</t>
    </r>
    <r>
      <rPr>
        <sz val="12"/>
        <rFont val="Times New Roman"/>
        <family val="1"/>
      </rPr>
      <t xml:space="preserve"> </t>
    </r>
    <r>
      <rPr>
        <sz val="12"/>
        <rFont val="仿宋_GB2312"/>
        <family val="3"/>
      </rPr>
      <t>主要建筑物面积</t>
    </r>
    <r>
      <rPr>
        <sz val="12"/>
        <rFont val="Times New Roman"/>
        <family val="1"/>
      </rPr>
      <t>:13427.15</t>
    </r>
    <r>
      <rPr>
        <sz val="12"/>
        <rFont val="仿宋_GB2312"/>
        <family val="3"/>
      </rPr>
      <t>平方米，新增生产能力（或使用功能）</t>
    </r>
    <r>
      <rPr>
        <sz val="12"/>
        <rFont val="Times New Roman"/>
        <family val="1"/>
      </rPr>
      <t>:</t>
    </r>
    <r>
      <rPr>
        <sz val="12"/>
        <rFont val="仿宋_GB2312"/>
        <family val="3"/>
      </rPr>
      <t>酒店住宿</t>
    </r>
  </si>
  <si>
    <r>
      <t>一季度</t>
    </r>
    <r>
      <rPr>
        <sz val="12"/>
        <rFont val="Times New Roman"/>
        <family val="1"/>
      </rPr>
      <t>1#</t>
    </r>
    <r>
      <rPr>
        <sz val="12"/>
        <rFont val="仿宋_GB2312"/>
        <family val="3"/>
      </rPr>
      <t>楼主体建设，</t>
    </r>
    <r>
      <rPr>
        <sz val="12"/>
        <rFont val="Times New Roman"/>
        <family val="1"/>
      </rPr>
      <t>2#</t>
    </r>
    <r>
      <rPr>
        <sz val="12"/>
        <rFont val="仿宋_GB2312"/>
        <family val="3"/>
      </rPr>
      <t>楼桩基施工；二季度</t>
    </r>
    <r>
      <rPr>
        <sz val="12"/>
        <rFont val="Times New Roman"/>
        <family val="1"/>
      </rPr>
      <t>1#</t>
    </r>
    <r>
      <rPr>
        <sz val="12"/>
        <rFont val="仿宋_GB2312"/>
        <family val="3"/>
      </rPr>
      <t>楼完工，</t>
    </r>
    <r>
      <rPr>
        <sz val="12"/>
        <rFont val="Times New Roman"/>
        <family val="1"/>
      </rPr>
      <t>2#</t>
    </r>
    <r>
      <rPr>
        <sz val="12"/>
        <rFont val="仿宋_GB2312"/>
        <family val="3"/>
      </rPr>
      <t>基础施工；三季度主体施工；四季度主体装修，完工</t>
    </r>
  </si>
  <si>
    <t>百崎</t>
  </si>
  <si>
    <r>
      <t>12.7</t>
    </r>
    <r>
      <rPr>
        <sz val="12"/>
        <rFont val="仿宋_GB2312"/>
        <family val="3"/>
      </rPr>
      <t>修改</t>
    </r>
  </si>
  <si>
    <t>钱隆美食综合体项目</t>
  </si>
  <si>
    <r>
      <t>规划建筑总面积约</t>
    </r>
    <r>
      <rPr>
        <sz val="12"/>
        <rFont val="Times New Roman"/>
        <family val="1"/>
      </rPr>
      <t>12.8</t>
    </r>
    <r>
      <rPr>
        <sz val="12"/>
        <rFont val="仿宋_GB2312"/>
        <family val="3"/>
      </rPr>
      <t>万平方米，酒店规划建设</t>
    </r>
    <r>
      <rPr>
        <sz val="12"/>
        <rFont val="Times New Roman"/>
        <family val="1"/>
      </rPr>
      <t>5.8</t>
    </r>
    <r>
      <rPr>
        <sz val="12"/>
        <rFont val="仿宋_GB2312"/>
        <family val="3"/>
      </rPr>
      <t>万平方米，美食商业城规划建设</t>
    </r>
    <r>
      <rPr>
        <sz val="12"/>
        <rFont val="Times New Roman"/>
        <family val="1"/>
      </rPr>
      <t>5</t>
    </r>
    <r>
      <rPr>
        <sz val="12"/>
        <rFont val="仿宋_GB2312"/>
        <family val="3"/>
      </rPr>
      <t>万平方米，地下建筑</t>
    </r>
    <r>
      <rPr>
        <sz val="12"/>
        <rFont val="Times New Roman"/>
        <family val="1"/>
      </rPr>
      <t>2</t>
    </r>
    <r>
      <rPr>
        <sz val="12"/>
        <rFont val="仿宋_GB2312"/>
        <family val="3"/>
      </rPr>
      <t>万平方米。建设</t>
    </r>
    <r>
      <rPr>
        <sz val="12"/>
        <rFont val="Times New Roman"/>
        <family val="1"/>
      </rPr>
      <t>400</t>
    </r>
    <r>
      <rPr>
        <sz val="12"/>
        <rFont val="仿宋_GB2312"/>
        <family val="3"/>
      </rPr>
      <t>间</t>
    </r>
    <r>
      <rPr>
        <sz val="12"/>
        <rFont val="Times New Roman"/>
        <family val="1"/>
      </rPr>
      <t>(</t>
    </r>
    <r>
      <rPr>
        <sz val="12"/>
        <rFont val="仿宋_GB2312"/>
        <family val="3"/>
      </rPr>
      <t>套</t>
    </r>
    <r>
      <rPr>
        <sz val="12"/>
        <rFont val="Times New Roman"/>
        <family val="1"/>
      </rPr>
      <t>)</t>
    </r>
    <r>
      <rPr>
        <sz val="12"/>
        <rFont val="仿宋_GB2312"/>
        <family val="3"/>
      </rPr>
      <t>客房、宴会厅、美食城等集餐饮、住宿、娱乐于一体的四星级及以上综合性酒店</t>
    </r>
  </si>
  <si>
    <t>圣莎拉滨海度假酒店</t>
  </si>
  <si>
    <r>
      <t>用地面积约</t>
    </r>
    <r>
      <rPr>
        <sz val="12"/>
        <rFont val="Times New Roman"/>
        <family val="1"/>
      </rPr>
      <t>103</t>
    </r>
    <r>
      <rPr>
        <sz val="12"/>
        <rFont val="仿宋_GB2312"/>
        <family val="3"/>
      </rPr>
      <t>亩，总建筑面积约</t>
    </r>
    <r>
      <rPr>
        <sz val="12"/>
        <rFont val="Times New Roman"/>
        <family val="1"/>
      </rPr>
      <t>93504</t>
    </r>
    <r>
      <rPr>
        <sz val="12"/>
        <rFont val="仿宋_GB2312"/>
        <family val="3"/>
      </rPr>
      <t>平方米，建设约</t>
    </r>
    <r>
      <rPr>
        <sz val="12"/>
        <rFont val="Times New Roman"/>
        <family val="1"/>
      </rPr>
      <t>5.4</t>
    </r>
    <r>
      <rPr>
        <sz val="12"/>
        <rFont val="仿宋_GB2312"/>
        <family val="3"/>
      </rPr>
      <t>万平方米的度假酒店、约</t>
    </r>
    <r>
      <rPr>
        <sz val="12"/>
        <rFont val="Times New Roman"/>
        <family val="1"/>
      </rPr>
      <t>2</t>
    </r>
    <r>
      <rPr>
        <sz val="12"/>
        <rFont val="仿宋_GB2312"/>
        <family val="3"/>
      </rPr>
      <t>万平方米的商务会议酒店、约</t>
    </r>
    <r>
      <rPr>
        <sz val="12"/>
        <rFont val="Times New Roman"/>
        <family val="1"/>
      </rPr>
      <t>1.7</t>
    </r>
    <r>
      <rPr>
        <sz val="12"/>
        <rFont val="仿宋_GB2312"/>
        <family val="3"/>
      </rPr>
      <t>万平方米的特色美食城、约</t>
    </r>
    <r>
      <rPr>
        <sz val="12"/>
        <rFont val="Times New Roman"/>
        <family val="1"/>
      </rPr>
      <t>3300</t>
    </r>
    <r>
      <rPr>
        <sz val="12"/>
        <rFont val="仿宋_GB2312"/>
        <family val="3"/>
      </rPr>
      <t>平方米的文化展示中心</t>
    </r>
  </si>
  <si>
    <t>一季度完成土地出让；二季度完成前期工作；三季度桩基施工；四季度主体施工</t>
  </si>
  <si>
    <t>泉州烽火群英荟国防体育项目</t>
  </si>
  <si>
    <r>
      <t>项目总投资约</t>
    </r>
    <r>
      <rPr>
        <sz val="12"/>
        <rFont val="Times New Roman"/>
        <family val="1"/>
      </rPr>
      <t>30</t>
    </r>
    <r>
      <rPr>
        <sz val="12"/>
        <rFont val="仿宋_GB2312"/>
        <family val="3"/>
      </rPr>
      <t>亿元，规划占地面积约</t>
    </r>
    <r>
      <rPr>
        <sz val="12"/>
        <rFont val="Times New Roman"/>
        <family val="1"/>
      </rPr>
      <t>1953</t>
    </r>
    <r>
      <rPr>
        <sz val="12"/>
        <rFont val="仿宋_GB2312"/>
        <family val="3"/>
      </rPr>
      <t>亩，建设内容包括国防教育基地、人防抗灾救灾学习基地、拓展基地、博物馆、教育科普、休闲旅游等</t>
    </r>
  </si>
  <si>
    <t>一、二季度完成二期用地前期工作；三季度基础开挖；四季度桩基施工</t>
  </si>
  <si>
    <t>苏伟雄</t>
  </si>
  <si>
    <t>13505073688</t>
  </si>
  <si>
    <r>
      <t>科技经济发展局</t>
    </r>
    <r>
      <rPr>
        <sz val="12"/>
        <rFont val="Times New Roman"/>
        <family val="1"/>
      </rPr>
      <t xml:space="preserve">
</t>
    </r>
    <r>
      <rPr>
        <sz val="12"/>
        <rFont val="仿宋_GB2312"/>
        <family val="3"/>
      </rPr>
      <t>教育文体旅游局</t>
    </r>
  </si>
  <si>
    <t>海丝乐活小镇</t>
  </si>
  <si>
    <r>
      <t>用地</t>
    </r>
    <r>
      <rPr>
        <sz val="12"/>
        <rFont val="Times New Roman"/>
        <family val="1"/>
      </rPr>
      <t>224</t>
    </r>
    <r>
      <rPr>
        <sz val="12"/>
        <rFont val="仿宋_GB2312"/>
        <family val="3"/>
      </rPr>
      <t>亩，规划建筑面积</t>
    </r>
    <r>
      <rPr>
        <sz val="12"/>
        <rFont val="Times New Roman"/>
        <family val="1"/>
      </rPr>
      <t>27</t>
    </r>
    <r>
      <rPr>
        <sz val="12"/>
        <rFont val="仿宋_GB2312"/>
        <family val="3"/>
      </rPr>
      <t>万平方米</t>
    </r>
  </si>
  <si>
    <r>
      <t>一季度：</t>
    </r>
    <r>
      <rPr>
        <sz val="12"/>
        <rFont val="Times New Roman"/>
        <family val="1"/>
      </rPr>
      <t>2-1#</t>
    </r>
    <r>
      <rPr>
        <sz val="12"/>
        <rFont val="仿宋_GB2312"/>
        <family val="3"/>
      </rPr>
      <t>楼主体施工；</t>
    </r>
    <r>
      <rPr>
        <sz val="12"/>
        <rFont val="Times New Roman"/>
        <family val="1"/>
      </rPr>
      <t>3#</t>
    </r>
    <r>
      <rPr>
        <sz val="12"/>
        <rFont val="仿宋_GB2312"/>
        <family val="3"/>
      </rPr>
      <t>地块住宅主体施工；二季度：</t>
    </r>
    <r>
      <rPr>
        <sz val="12"/>
        <rFont val="Times New Roman"/>
        <family val="1"/>
      </rPr>
      <t>2-1#</t>
    </r>
    <r>
      <rPr>
        <sz val="12"/>
        <rFont val="仿宋_GB2312"/>
        <family val="3"/>
      </rPr>
      <t>楼主体封顶；三季度：</t>
    </r>
    <r>
      <rPr>
        <sz val="12"/>
        <rFont val="Times New Roman"/>
        <family val="1"/>
      </rPr>
      <t>2-1#</t>
    </r>
    <r>
      <rPr>
        <sz val="12"/>
        <rFont val="仿宋_GB2312"/>
        <family val="3"/>
      </rPr>
      <t>楼幕墙施工；</t>
    </r>
    <r>
      <rPr>
        <sz val="12"/>
        <rFont val="Times New Roman"/>
        <family val="1"/>
      </rPr>
      <t>3#</t>
    </r>
    <r>
      <rPr>
        <sz val="12"/>
        <rFont val="仿宋_GB2312"/>
        <family val="3"/>
      </rPr>
      <t>地块住宅封顶；四季度：</t>
    </r>
    <r>
      <rPr>
        <sz val="12"/>
        <rFont val="Times New Roman"/>
        <family val="1"/>
      </rPr>
      <t>2-1#</t>
    </r>
    <r>
      <rPr>
        <sz val="12"/>
        <rFont val="仿宋_GB2312"/>
        <family val="3"/>
      </rPr>
      <t>楼竣工验收；</t>
    </r>
    <r>
      <rPr>
        <sz val="12"/>
        <rFont val="Times New Roman"/>
        <family val="1"/>
      </rPr>
      <t>3#</t>
    </r>
    <r>
      <rPr>
        <sz val="12"/>
        <rFont val="仿宋_GB2312"/>
        <family val="3"/>
      </rPr>
      <t>地块外立面住宅施工</t>
    </r>
  </si>
  <si>
    <t>邱智伟</t>
  </si>
  <si>
    <t>原主管部门教育文体旅游局，教育建议增加规建</t>
  </si>
  <si>
    <t>四</t>
  </si>
  <si>
    <t>泉州台商投资区文旅场馆</t>
  </si>
  <si>
    <t>社会事业</t>
  </si>
  <si>
    <r>
      <t>总用地面积约为</t>
    </r>
    <r>
      <rPr>
        <sz val="12"/>
        <rFont val="Times New Roman"/>
        <family val="1"/>
      </rPr>
      <t>205</t>
    </r>
    <r>
      <rPr>
        <sz val="12"/>
        <rFont val="仿宋_GB2312"/>
        <family val="3"/>
      </rPr>
      <t>亩，总建筑面积约</t>
    </r>
    <r>
      <rPr>
        <sz val="12"/>
        <rFont val="Times New Roman"/>
        <family val="1"/>
      </rPr>
      <t>21.42</t>
    </r>
    <r>
      <rPr>
        <sz val="12"/>
        <rFont val="仿宋_GB2312"/>
        <family val="3"/>
      </rPr>
      <t>万平方米，其中地上</t>
    </r>
    <r>
      <rPr>
        <sz val="12"/>
        <rFont val="Times New Roman"/>
        <family val="1"/>
      </rPr>
      <t>4</t>
    </r>
    <r>
      <rPr>
        <sz val="12"/>
        <rFont val="仿宋_GB2312"/>
        <family val="3"/>
      </rPr>
      <t>层约</t>
    </r>
    <r>
      <rPr>
        <sz val="12"/>
        <rFont val="Times New Roman"/>
        <family val="1"/>
      </rPr>
      <t>7.84</t>
    </r>
    <r>
      <rPr>
        <sz val="12"/>
        <rFont val="仿宋_GB2312"/>
        <family val="3"/>
      </rPr>
      <t>万平方米，地下</t>
    </r>
    <r>
      <rPr>
        <sz val="12"/>
        <rFont val="Times New Roman"/>
        <family val="1"/>
      </rPr>
      <t>2</t>
    </r>
    <r>
      <rPr>
        <sz val="12"/>
        <rFont val="仿宋_GB2312"/>
        <family val="3"/>
      </rPr>
      <t>层约</t>
    </r>
    <r>
      <rPr>
        <sz val="12"/>
        <rFont val="Times New Roman"/>
        <family val="1"/>
      </rPr>
      <t>13.57</t>
    </r>
    <r>
      <rPr>
        <sz val="12"/>
        <rFont val="仿宋_GB2312"/>
        <family val="3"/>
      </rPr>
      <t>万平方米（含商业面积约</t>
    </r>
    <r>
      <rPr>
        <sz val="12"/>
        <rFont val="Times New Roman"/>
        <family val="1"/>
      </rPr>
      <t>5.1</t>
    </r>
    <r>
      <rPr>
        <sz val="12"/>
        <rFont val="仿宋_GB2312"/>
        <family val="3"/>
      </rPr>
      <t>万平方米），建筑高度约</t>
    </r>
    <r>
      <rPr>
        <sz val="12"/>
        <rFont val="Times New Roman"/>
        <family val="1"/>
      </rPr>
      <t>36</t>
    </r>
    <r>
      <rPr>
        <sz val="12"/>
        <rFont val="仿宋_GB2312"/>
        <family val="3"/>
      </rPr>
      <t>米；总投资约</t>
    </r>
    <r>
      <rPr>
        <sz val="12"/>
        <rFont val="Times New Roman"/>
        <family val="1"/>
      </rPr>
      <t>13.86</t>
    </r>
    <r>
      <rPr>
        <sz val="12"/>
        <rFont val="仿宋_GB2312"/>
        <family val="3"/>
      </rPr>
      <t>亿元</t>
    </r>
  </si>
  <si>
    <r>
      <t>一季度完成项目桩基施工至</t>
    </r>
    <r>
      <rPr>
        <sz val="12"/>
        <rFont val="Times New Roman"/>
        <family val="1"/>
      </rPr>
      <t>70%</t>
    </r>
    <r>
      <rPr>
        <sz val="12"/>
        <rFont val="仿宋_GB2312"/>
        <family val="3"/>
      </rPr>
      <t>；二季度完成地下室</t>
    </r>
    <r>
      <rPr>
        <sz val="12"/>
        <rFont val="Times New Roman"/>
        <family val="1"/>
      </rPr>
      <t>30%</t>
    </r>
    <r>
      <rPr>
        <sz val="12"/>
        <rFont val="仿宋_GB2312"/>
        <family val="3"/>
      </rPr>
      <t>施工；三季度完成地下室至</t>
    </r>
    <r>
      <rPr>
        <sz val="12"/>
        <rFont val="Times New Roman"/>
        <family val="1"/>
      </rPr>
      <t>80%</t>
    </r>
    <r>
      <rPr>
        <sz val="12"/>
        <rFont val="仿宋_GB2312"/>
        <family val="3"/>
      </rPr>
      <t>施工；四季度进行上部主体施工至</t>
    </r>
    <r>
      <rPr>
        <sz val="12"/>
        <rFont val="Times New Roman"/>
        <family val="1"/>
      </rPr>
      <t>40%</t>
    </r>
  </si>
  <si>
    <t>郑晓伟</t>
  </si>
  <si>
    <r>
      <t>市政公司</t>
    </r>
    <r>
      <rPr>
        <sz val="12"/>
        <rFont val="Times New Roman"/>
        <family val="1"/>
      </rPr>
      <t xml:space="preserve">
</t>
    </r>
    <r>
      <rPr>
        <sz val="12"/>
        <rFont val="仿宋_GB2312"/>
        <family val="3"/>
      </rPr>
      <t>城建公司</t>
    </r>
    <r>
      <rPr>
        <sz val="12"/>
        <rFont val="Times New Roman"/>
        <family val="1"/>
      </rPr>
      <t xml:space="preserve">
</t>
    </r>
    <r>
      <rPr>
        <sz val="12"/>
        <rFont val="仿宋_GB2312"/>
        <family val="3"/>
      </rPr>
      <t>东园镇</t>
    </r>
  </si>
  <si>
    <r>
      <t>未参与建设阶段，建议责任单位删除</t>
    </r>
    <r>
      <rPr>
        <sz val="12"/>
        <rFont val="Times New Roman"/>
        <family val="1"/>
      </rPr>
      <t>“</t>
    </r>
    <r>
      <rPr>
        <sz val="12"/>
        <rFont val="仿宋_GB2312"/>
        <family val="3"/>
      </rPr>
      <t>教育文体旅游局</t>
    </r>
    <r>
      <rPr>
        <sz val="12"/>
        <rFont val="Times New Roman"/>
        <family val="1"/>
      </rPr>
      <t>”</t>
    </r>
  </si>
  <si>
    <t>泉州实验中学台商分校</t>
  </si>
  <si>
    <r>
      <t>建设用地约</t>
    </r>
    <r>
      <rPr>
        <sz val="12"/>
        <rFont val="Times New Roman"/>
        <family val="1"/>
      </rPr>
      <t>185</t>
    </r>
    <r>
      <rPr>
        <sz val="12"/>
        <rFont val="仿宋_GB2312"/>
        <family val="3"/>
      </rPr>
      <t>亩，选址位于洛阳镇上浦村，规划建筑面积约</t>
    </r>
    <r>
      <rPr>
        <sz val="12"/>
        <rFont val="Times New Roman"/>
        <family val="1"/>
      </rPr>
      <t>31</t>
    </r>
    <r>
      <rPr>
        <sz val="12"/>
        <rFont val="仿宋_GB2312"/>
        <family val="3"/>
      </rPr>
      <t>万平方米</t>
    </r>
    <r>
      <rPr>
        <sz val="12"/>
        <rFont val="Times New Roman"/>
        <family val="1"/>
      </rPr>
      <t>,</t>
    </r>
    <r>
      <rPr>
        <sz val="12"/>
        <rFont val="仿宋_GB2312"/>
        <family val="3"/>
      </rPr>
      <t>将建成全封闭管理的包括幼儿园、小学、中学等各级各类学校，以及艺术学校、专门培养方向的培训学校、对外交流培训基地的综合校区。首期设计办学规模为：高中</t>
    </r>
    <r>
      <rPr>
        <sz val="12"/>
        <rFont val="Times New Roman"/>
        <family val="1"/>
      </rPr>
      <t>60</t>
    </r>
    <r>
      <rPr>
        <sz val="12"/>
        <rFont val="仿宋_GB2312"/>
        <family val="3"/>
      </rPr>
      <t>班、初中</t>
    </r>
    <r>
      <rPr>
        <sz val="12"/>
        <rFont val="Times New Roman"/>
        <family val="1"/>
      </rPr>
      <t>90</t>
    </r>
    <r>
      <rPr>
        <sz val="12"/>
        <rFont val="仿宋_GB2312"/>
        <family val="3"/>
      </rPr>
      <t>班、小学</t>
    </r>
    <r>
      <rPr>
        <sz val="12"/>
        <rFont val="Times New Roman"/>
        <family val="1"/>
      </rPr>
      <t>72</t>
    </r>
    <r>
      <rPr>
        <sz val="12"/>
        <rFont val="仿宋_GB2312"/>
        <family val="3"/>
      </rPr>
      <t>班、幼儿园</t>
    </r>
    <r>
      <rPr>
        <sz val="12"/>
        <rFont val="Times New Roman"/>
        <family val="1"/>
      </rPr>
      <t>30</t>
    </r>
    <r>
      <rPr>
        <sz val="12"/>
        <rFont val="仿宋_GB2312"/>
        <family val="3"/>
      </rPr>
      <t>班，后期规模将进一步扩大</t>
    </r>
  </si>
  <si>
    <t>一季度二期教学楼和宿舍楼桩基施工；二季度主体结构施工；三季度内外装修；四季度附属设施施工</t>
  </si>
  <si>
    <t>吴培强</t>
  </si>
  <si>
    <t>中小学幼儿园教育补短板</t>
  </si>
  <si>
    <r>
      <t>项目总建筑面积</t>
    </r>
    <r>
      <rPr>
        <sz val="12"/>
        <rFont val="Times New Roman"/>
        <family val="1"/>
      </rPr>
      <t>24600</t>
    </r>
    <r>
      <rPr>
        <sz val="12"/>
        <rFont val="仿宋_GB2312"/>
        <family val="3"/>
      </rPr>
      <t>平方米，总投资约</t>
    </r>
    <r>
      <rPr>
        <sz val="12"/>
        <rFont val="Times New Roman"/>
        <family val="1"/>
      </rPr>
      <t>9500</t>
    </r>
    <r>
      <rPr>
        <sz val="12"/>
        <rFont val="仿宋_GB2312"/>
        <family val="3"/>
      </rPr>
      <t>万元。项目包括：新建八幼儿园约</t>
    </r>
    <r>
      <rPr>
        <sz val="12"/>
        <rFont val="Times New Roman"/>
        <family val="1"/>
      </rPr>
      <t>8600</t>
    </r>
    <r>
      <rPr>
        <sz val="12"/>
        <rFont val="仿宋_GB2312"/>
        <family val="3"/>
      </rPr>
      <t>平方米、投资额约</t>
    </r>
    <r>
      <rPr>
        <sz val="12"/>
        <rFont val="Times New Roman"/>
        <family val="1"/>
      </rPr>
      <t>3500</t>
    </r>
    <r>
      <rPr>
        <sz val="12"/>
        <rFont val="仿宋_GB2312"/>
        <family val="3"/>
      </rPr>
      <t>万元，新建第一民族幼儿园教学楼、民族实验小学教学楼合</t>
    </r>
    <r>
      <rPr>
        <sz val="12"/>
        <rFont val="Times New Roman"/>
        <family val="1"/>
      </rPr>
      <t>10000</t>
    </r>
    <r>
      <rPr>
        <sz val="12"/>
        <rFont val="仿宋_GB2312"/>
        <family val="3"/>
      </rPr>
      <t>平方米，投资额约</t>
    </r>
    <r>
      <rPr>
        <sz val="12"/>
        <rFont val="Times New Roman"/>
        <family val="1"/>
      </rPr>
      <t>3000</t>
    </r>
    <r>
      <rPr>
        <sz val="12"/>
        <rFont val="仿宋_GB2312"/>
        <family val="3"/>
      </rPr>
      <t>万元，将军希望小学附设园约</t>
    </r>
    <r>
      <rPr>
        <sz val="12"/>
        <rFont val="Times New Roman"/>
        <family val="1"/>
      </rPr>
      <t>1000</t>
    </r>
    <r>
      <rPr>
        <sz val="12"/>
        <rFont val="仿宋_GB2312"/>
        <family val="3"/>
      </rPr>
      <t>平方米、投资额约</t>
    </r>
    <r>
      <rPr>
        <sz val="12"/>
        <rFont val="Times New Roman"/>
        <family val="1"/>
      </rPr>
      <t>1000</t>
    </r>
    <r>
      <rPr>
        <sz val="12"/>
        <rFont val="仿宋_GB2312"/>
        <family val="3"/>
      </rPr>
      <t>万元，进修学校</t>
    </r>
    <r>
      <rPr>
        <sz val="12"/>
        <rFont val="Times New Roman"/>
        <family val="1"/>
      </rPr>
      <t>5000</t>
    </r>
    <r>
      <rPr>
        <sz val="12"/>
        <rFont val="仿宋_GB2312"/>
        <family val="3"/>
      </rPr>
      <t>平方米、投资额约</t>
    </r>
    <r>
      <rPr>
        <sz val="12"/>
        <rFont val="Times New Roman"/>
        <family val="1"/>
      </rPr>
      <t>2000</t>
    </r>
    <r>
      <rPr>
        <sz val="12"/>
        <rFont val="仿宋_GB2312"/>
        <family val="3"/>
      </rPr>
      <t>万元</t>
    </r>
  </si>
  <si>
    <t>一季度第八幼儿园封顶，其他项目前期工作；二季度八幼儿园主体完成，进修学校工程动工；三季度第八幼儿园主体装修，进修学校基础施工；四季度第八幼儿园竣工，进修学校主体施工，其他项目完成前期工作</t>
  </si>
  <si>
    <t>2022/9/</t>
  </si>
  <si>
    <t>王小川</t>
  </si>
  <si>
    <r>
      <t>教育文体旅游局</t>
    </r>
    <r>
      <rPr>
        <sz val="12"/>
        <rFont val="Times New Roman"/>
        <family val="1"/>
      </rPr>
      <t xml:space="preserve">   
</t>
    </r>
    <r>
      <rPr>
        <sz val="12"/>
        <rFont val="仿宋_GB2312"/>
        <family val="3"/>
      </rPr>
      <t>城建公司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百崎乡</t>
    </r>
  </si>
  <si>
    <r>
      <t>教育</t>
    </r>
    <r>
      <rPr>
        <sz val="12"/>
        <rFont val="Times New Roman"/>
        <family val="1"/>
      </rPr>
      <t xml:space="preserve">
</t>
    </r>
    <r>
      <rPr>
        <sz val="12"/>
        <rFont val="仿宋_GB2312"/>
        <family val="3"/>
      </rPr>
      <t>城建房建</t>
    </r>
  </si>
  <si>
    <t>修改规模、计划、安排</t>
  </si>
  <si>
    <t>区五实验小学、六实验小学、七实验小学</t>
  </si>
  <si>
    <r>
      <t>东园镇</t>
    </r>
    <r>
      <rPr>
        <sz val="12"/>
        <rFont val="Times New Roman"/>
        <family val="1"/>
      </rPr>
      <t xml:space="preserve">
</t>
    </r>
    <r>
      <rPr>
        <sz val="12"/>
        <rFont val="仿宋_GB2312"/>
        <family val="3"/>
      </rPr>
      <t>洛阳镇</t>
    </r>
  </si>
  <si>
    <r>
      <t>1</t>
    </r>
    <r>
      <rPr>
        <sz val="12"/>
        <rFont val="仿宋_GB2312"/>
        <family val="3"/>
      </rPr>
      <t>、泉州台商投资区五实验小学（</t>
    </r>
    <r>
      <rPr>
        <sz val="12"/>
        <rFont val="Times New Roman"/>
        <family val="1"/>
      </rPr>
      <t>J</t>
    </r>
    <r>
      <rPr>
        <sz val="12"/>
        <rFont val="仿宋_GB2312"/>
        <family val="3"/>
      </rPr>
      <t>师院附小台商分校二校区）</t>
    </r>
    <r>
      <rPr>
        <sz val="12"/>
        <rFont val="Times New Roman"/>
        <family val="1"/>
      </rPr>
      <t>,</t>
    </r>
    <r>
      <rPr>
        <sz val="12"/>
        <rFont val="仿宋_GB2312"/>
        <family val="3"/>
      </rPr>
      <t>建设规模</t>
    </r>
    <r>
      <rPr>
        <sz val="12"/>
        <rFont val="Times New Roman"/>
        <family val="1"/>
      </rPr>
      <t>72</t>
    </r>
    <r>
      <rPr>
        <sz val="12"/>
        <rFont val="仿宋_GB2312"/>
        <family val="3"/>
      </rPr>
      <t>班，</t>
    </r>
    <r>
      <rPr>
        <sz val="12"/>
        <rFont val="Times New Roman"/>
        <family val="1"/>
      </rPr>
      <t>2700</t>
    </r>
    <r>
      <rPr>
        <sz val="12"/>
        <rFont val="仿宋_GB2312"/>
        <family val="3"/>
      </rPr>
      <t>个学位，占地面积约</t>
    </r>
    <r>
      <rPr>
        <sz val="12"/>
        <rFont val="Times New Roman"/>
        <family val="1"/>
      </rPr>
      <t>61.05</t>
    </r>
    <r>
      <rPr>
        <sz val="12"/>
        <rFont val="仿宋_GB2312"/>
        <family val="3"/>
      </rPr>
      <t>亩，建筑面积约</t>
    </r>
    <r>
      <rPr>
        <sz val="12"/>
        <rFont val="Times New Roman"/>
        <family val="1"/>
      </rPr>
      <t>60168</t>
    </r>
    <r>
      <rPr>
        <sz val="12"/>
        <rFont val="仿宋_GB2312"/>
        <family val="3"/>
      </rPr>
      <t>平方米。</t>
    </r>
    <r>
      <rPr>
        <sz val="12"/>
        <rFont val="Times New Roman"/>
        <family val="1"/>
      </rPr>
      <t xml:space="preserve">
2</t>
    </r>
    <r>
      <rPr>
        <sz val="12"/>
        <rFont val="仿宋_GB2312"/>
        <family val="3"/>
      </rPr>
      <t>、泉州台商投资区六实验小学，建设规模</t>
    </r>
    <r>
      <rPr>
        <sz val="12"/>
        <rFont val="Times New Roman"/>
        <family val="1"/>
      </rPr>
      <t>24</t>
    </r>
    <r>
      <rPr>
        <sz val="12"/>
        <rFont val="仿宋_GB2312"/>
        <family val="3"/>
      </rPr>
      <t>班，</t>
    </r>
    <r>
      <rPr>
        <sz val="12"/>
        <rFont val="Times New Roman"/>
        <family val="1"/>
      </rPr>
      <t>1080</t>
    </r>
    <r>
      <rPr>
        <sz val="12"/>
        <rFont val="仿宋_GB2312"/>
        <family val="3"/>
      </rPr>
      <t>个学位，占地面积约</t>
    </r>
    <r>
      <rPr>
        <sz val="12"/>
        <rFont val="Times New Roman"/>
        <family val="1"/>
      </rPr>
      <t>29.7</t>
    </r>
    <r>
      <rPr>
        <sz val="12"/>
        <rFont val="仿宋_GB2312"/>
        <family val="3"/>
      </rPr>
      <t>亩，建筑面积约</t>
    </r>
    <r>
      <rPr>
        <sz val="12"/>
        <rFont val="Times New Roman"/>
        <family val="1"/>
      </rPr>
      <t>19725.65</t>
    </r>
    <r>
      <rPr>
        <sz val="12"/>
        <rFont val="仿宋_GB2312"/>
        <family val="3"/>
      </rPr>
      <t>平米。</t>
    </r>
    <r>
      <rPr>
        <sz val="12"/>
        <rFont val="Times New Roman"/>
        <family val="1"/>
      </rPr>
      <t xml:space="preserve">
3</t>
    </r>
    <r>
      <rPr>
        <sz val="12"/>
        <rFont val="仿宋_GB2312"/>
        <family val="3"/>
      </rPr>
      <t>、泉州台商投资区七实验小学，建设规模</t>
    </r>
    <r>
      <rPr>
        <sz val="12"/>
        <rFont val="Times New Roman"/>
        <family val="1"/>
      </rPr>
      <t>60</t>
    </r>
    <r>
      <rPr>
        <sz val="12"/>
        <rFont val="仿宋_GB2312"/>
        <family val="3"/>
      </rPr>
      <t>班，</t>
    </r>
    <r>
      <rPr>
        <sz val="12"/>
        <rFont val="Times New Roman"/>
        <family val="1"/>
      </rPr>
      <t>2700</t>
    </r>
    <r>
      <rPr>
        <sz val="12"/>
        <rFont val="仿宋_GB2312"/>
        <family val="3"/>
      </rPr>
      <t>个学位，占地面积约</t>
    </r>
    <r>
      <rPr>
        <sz val="12"/>
        <rFont val="Times New Roman"/>
        <family val="1"/>
      </rPr>
      <t>59.87</t>
    </r>
    <r>
      <rPr>
        <sz val="12"/>
        <rFont val="仿宋_GB2312"/>
        <family val="3"/>
      </rPr>
      <t>亩，建筑面积约</t>
    </r>
    <r>
      <rPr>
        <sz val="12"/>
        <rFont val="Times New Roman"/>
        <family val="1"/>
      </rPr>
      <t>57668</t>
    </r>
    <r>
      <rPr>
        <sz val="12"/>
        <rFont val="仿宋_GB2312"/>
        <family val="3"/>
      </rPr>
      <t>平方米</t>
    </r>
    <r>
      <rPr>
        <sz val="12"/>
        <rFont val="Times New Roman"/>
        <family val="1"/>
      </rPr>
      <t xml:space="preserve">
</t>
    </r>
    <r>
      <rPr>
        <sz val="12"/>
        <rFont val="仿宋_GB2312"/>
        <family val="3"/>
      </rPr>
      <t>（其中安征迁成本约</t>
    </r>
    <r>
      <rPr>
        <sz val="12"/>
        <rFont val="Times New Roman"/>
        <family val="1"/>
      </rPr>
      <t>92070</t>
    </r>
    <r>
      <rPr>
        <sz val="12"/>
        <rFont val="仿宋_GB2312"/>
        <family val="3"/>
      </rPr>
      <t>万元</t>
    </r>
    <r>
      <rPr>
        <sz val="12"/>
        <rFont val="Times New Roman"/>
        <family val="1"/>
      </rPr>
      <t xml:space="preserve"> </t>
    </r>
    <r>
      <rPr>
        <sz val="12"/>
        <rFont val="仿宋_GB2312"/>
        <family val="3"/>
      </rPr>
      <t>）</t>
    </r>
  </si>
  <si>
    <r>
      <t>区第五实验小学：</t>
    </r>
    <r>
      <rPr>
        <sz val="12"/>
        <rFont val="仿宋_GB2312"/>
        <family val="3"/>
      </rPr>
      <t>一、二季度完成施工招标；三季度桩基施工、进行地下室结构施工；四季度完成各层梁、板、柱施工；</t>
    </r>
    <r>
      <rPr>
        <sz val="12"/>
        <rFont val="Times New Roman"/>
        <family val="1"/>
      </rPr>
      <t xml:space="preserve">
</t>
    </r>
    <r>
      <rPr>
        <b/>
        <sz val="12"/>
        <rFont val="仿宋_GB2312"/>
        <family val="3"/>
      </rPr>
      <t>区第六、七实验小学</t>
    </r>
    <r>
      <rPr>
        <sz val="12"/>
        <rFont val="仿宋_GB2312"/>
        <family val="3"/>
      </rPr>
      <t>：前期工作</t>
    </r>
  </si>
  <si>
    <r>
      <t>城建公司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洛阳镇</t>
    </r>
  </si>
  <si>
    <r>
      <t>城建房建</t>
    </r>
    <r>
      <rPr>
        <sz val="12"/>
        <rFont val="Times New Roman"/>
        <family val="1"/>
      </rPr>
      <t xml:space="preserve">
</t>
    </r>
    <r>
      <rPr>
        <sz val="12"/>
        <rFont val="仿宋_GB2312"/>
        <family val="3"/>
      </rPr>
      <t>教育</t>
    </r>
  </si>
  <si>
    <t>泉州台商投资区首都师范大学附属泉州学校（中学校区）</t>
  </si>
  <si>
    <r>
      <t>占地面积约</t>
    </r>
    <r>
      <rPr>
        <sz val="12"/>
        <rFont val="Times New Roman"/>
        <family val="1"/>
      </rPr>
      <t>134.6</t>
    </r>
    <r>
      <rPr>
        <sz val="12"/>
        <rFont val="仿宋_GB2312"/>
        <family val="3"/>
      </rPr>
      <t>亩，总建筑面积约</t>
    </r>
    <r>
      <rPr>
        <sz val="12"/>
        <rFont val="Times New Roman"/>
        <family val="1"/>
      </rPr>
      <t>12</t>
    </r>
    <r>
      <rPr>
        <sz val="12"/>
        <rFont val="仿宋_GB2312"/>
        <family val="3"/>
      </rPr>
      <t>万平方米，项目分初中部和高中部两个地块建设。其中，初中部总建筑面积</t>
    </r>
    <r>
      <rPr>
        <sz val="12"/>
        <rFont val="Times New Roman"/>
        <family val="1"/>
      </rPr>
      <t>48320</t>
    </r>
    <r>
      <rPr>
        <sz val="12"/>
        <rFont val="仿宋_GB2312"/>
        <family val="3"/>
      </rPr>
      <t>平方米，高中部总建筑面积</t>
    </r>
    <r>
      <rPr>
        <sz val="12"/>
        <rFont val="Times New Roman"/>
        <family val="1"/>
      </rPr>
      <t>71680</t>
    </r>
    <r>
      <rPr>
        <sz val="12"/>
        <rFont val="仿宋_GB2312"/>
        <family val="3"/>
      </rPr>
      <t>平方米。初中部主要建设内容包括，建设教学楼、实验楼，礼堂、图书馆，学生公寓，；高中部包括教学楼，实验艺术楼、综合楼、体育馆、学生公寓等建筑，配套建设等附属设施。办学规模初中</t>
    </r>
    <r>
      <rPr>
        <sz val="12"/>
        <rFont val="Times New Roman"/>
        <family val="1"/>
      </rPr>
      <t>48</t>
    </r>
    <r>
      <rPr>
        <sz val="12"/>
        <rFont val="仿宋_GB2312"/>
        <family val="3"/>
      </rPr>
      <t>班，</t>
    </r>
    <r>
      <rPr>
        <sz val="12"/>
        <rFont val="Times New Roman"/>
        <family val="1"/>
      </rPr>
      <t>2400</t>
    </r>
    <r>
      <rPr>
        <sz val="12"/>
        <rFont val="仿宋_GB2312"/>
        <family val="3"/>
      </rPr>
      <t>个学位，高中</t>
    </r>
    <r>
      <rPr>
        <sz val="12"/>
        <rFont val="Times New Roman"/>
        <family val="1"/>
      </rPr>
      <t>36</t>
    </r>
    <r>
      <rPr>
        <sz val="12"/>
        <rFont val="仿宋_GB2312"/>
        <family val="3"/>
      </rPr>
      <t>班，</t>
    </r>
    <r>
      <rPr>
        <sz val="12"/>
        <rFont val="Times New Roman"/>
        <family val="1"/>
      </rPr>
      <t>1800</t>
    </r>
    <r>
      <rPr>
        <sz val="12"/>
        <rFont val="仿宋_GB2312"/>
        <family val="3"/>
      </rPr>
      <t>个学位</t>
    </r>
  </si>
  <si>
    <t>一季度完成前期工作；二季度基础开工；三季度地下室结构施工；四季度基础施工</t>
  </si>
  <si>
    <r>
      <t>教育文体旅游局</t>
    </r>
    <r>
      <rPr>
        <sz val="12"/>
        <rFont val="Times New Roman"/>
        <family val="1"/>
      </rPr>
      <t xml:space="preserve">
</t>
    </r>
    <r>
      <rPr>
        <sz val="12"/>
        <rFont val="仿宋_GB2312"/>
        <family val="3"/>
      </rPr>
      <t>城建公司</t>
    </r>
    <r>
      <rPr>
        <sz val="12"/>
        <rFont val="Times New Roman"/>
        <family val="1"/>
      </rPr>
      <t xml:space="preserve">
</t>
    </r>
    <r>
      <rPr>
        <sz val="12"/>
        <rFont val="仿宋_GB2312"/>
        <family val="3"/>
      </rPr>
      <t>洛阳镇</t>
    </r>
    <r>
      <rPr>
        <sz val="12"/>
        <rFont val="Times New Roman"/>
        <family val="1"/>
      </rPr>
      <t xml:space="preserve">
</t>
    </r>
  </si>
  <si>
    <t>项目拆分</t>
  </si>
  <si>
    <t>泉州台商投资区首都师范大学附属泉州学校（小学校区）</t>
  </si>
  <si>
    <r>
      <t>占地面积约</t>
    </r>
    <r>
      <rPr>
        <sz val="12"/>
        <rFont val="Times New Roman"/>
        <family val="1"/>
      </rPr>
      <t>61</t>
    </r>
    <r>
      <rPr>
        <sz val="12"/>
        <rFont val="仿宋_GB2312"/>
        <family val="3"/>
      </rPr>
      <t>亩，总建筑面积约</t>
    </r>
    <r>
      <rPr>
        <sz val="12"/>
        <rFont val="Times New Roman"/>
        <family val="1"/>
      </rPr>
      <t>42800</t>
    </r>
    <r>
      <rPr>
        <sz val="12"/>
        <rFont val="仿宋_GB2312"/>
        <family val="3"/>
      </rPr>
      <t>平方米，主要建设内容包括建设教学楼、实验楼、综合楼、食堂、教师公寓、看台、大门和地下室等建筑，配套建设地下消防水池，室外标准</t>
    </r>
    <r>
      <rPr>
        <sz val="12"/>
        <rFont val="Times New Roman"/>
        <family val="1"/>
      </rPr>
      <t>300</t>
    </r>
    <r>
      <rPr>
        <sz val="12"/>
        <rFont val="仿宋_GB2312"/>
        <family val="3"/>
      </rPr>
      <t>米塑胶运动场地、电力、给排水、绿化、道路硬化等附属设施。办学规模</t>
    </r>
    <r>
      <rPr>
        <sz val="12"/>
        <rFont val="Times New Roman"/>
        <family val="1"/>
      </rPr>
      <t>60</t>
    </r>
    <r>
      <rPr>
        <sz val="12"/>
        <rFont val="仿宋_GB2312"/>
        <family val="3"/>
      </rPr>
      <t>班，</t>
    </r>
    <r>
      <rPr>
        <sz val="12"/>
        <rFont val="Times New Roman"/>
        <family val="1"/>
      </rPr>
      <t>2700</t>
    </r>
    <r>
      <rPr>
        <sz val="12"/>
        <rFont val="仿宋_GB2312"/>
        <family val="3"/>
      </rPr>
      <t>个学位</t>
    </r>
  </si>
  <si>
    <t>上半年完成前期工作；三季度基础开工；四季度完成地下室结构施</t>
  </si>
  <si>
    <r>
      <t>2024</t>
    </r>
    <r>
      <rPr>
        <sz val="12"/>
        <rFont val="仿宋_GB2312"/>
        <family val="3"/>
      </rPr>
      <t>年</t>
    </r>
    <r>
      <rPr>
        <sz val="12"/>
        <rFont val="Times New Roman"/>
        <family val="1"/>
      </rPr>
      <t>12</t>
    </r>
    <r>
      <rPr>
        <sz val="12"/>
        <rFont val="仿宋_GB2312"/>
        <family val="3"/>
      </rPr>
      <t>月</t>
    </r>
  </si>
  <si>
    <t>吴华锦</t>
  </si>
  <si>
    <r>
      <t>教育文体旅游局</t>
    </r>
    <r>
      <rPr>
        <sz val="12"/>
        <rFont val="Times New Roman"/>
        <family val="1"/>
      </rPr>
      <t xml:space="preserve">
</t>
    </r>
    <r>
      <rPr>
        <sz val="12"/>
        <rFont val="仿宋_GB2312"/>
        <family val="3"/>
      </rPr>
      <t>城建公司</t>
    </r>
    <r>
      <rPr>
        <sz val="12"/>
        <rFont val="Times New Roman"/>
        <family val="1"/>
      </rPr>
      <t xml:space="preserve">
</t>
    </r>
    <r>
      <rPr>
        <sz val="12"/>
        <rFont val="仿宋_GB2312"/>
        <family val="3"/>
      </rPr>
      <t>洛阳镇</t>
    </r>
  </si>
  <si>
    <t>泉州师院附属小学台商区分校扩容建设</t>
  </si>
  <si>
    <r>
      <t>建设规模</t>
    </r>
    <r>
      <rPr>
        <sz val="12"/>
        <rFont val="Times New Roman"/>
        <family val="1"/>
      </rPr>
      <t>54</t>
    </r>
    <r>
      <rPr>
        <sz val="12"/>
        <rFont val="仿宋_GB2312"/>
        <family val="3"/>
      </rPr>
      <t>个教学班，项目用地约</t>
    </r>
    <r>
      <rPr>
        <sz val="12"/>
        <rFont val="Times New Roman"/>
        <family val="1"/>
      </rPr>
      <t>66</t>
    </r>
    <r>
      <rPr>
        <sz val="12"/>
        <rFont val="仿宋_GB2312"/>
        <family val="3"/>
      </rPr>
      <t>亩（包含北侧规划停车场用地</t>
    </r>
    <r>
      <rPr>
        <sz val="12"/>
        <rFont val="Times New Roman"/>
        <family val="1"/>
      </rPr>
      <t>11</t>
    </r>
    <r>
      <rPr>
        <sz val="12"/>
        <rFont val="仿宋_GB2312"/>
        <family val="3"/>
      </rPr>
      <t>亩，地面建设运动场地，地下建设停车场），拟建设教学楼</t>
    </r>
    <r>
      <rPr>
        <sz val="12"/>
        <rFont val="Times New Roman"/>
        <family val="1"/>
      </rPr>
      <t>5</t>
    </r>
    <r>
      <rPr>
        <sz val="12"/>
        <rFont val="仿宋_GB2312"/>
        <family val="3"/>
      </rPr>
      <t>栋、科学实验楼</t>
    </r>
    <r>
      <rPr>
        <sz val="12"/>
        <rFont val="Times New Roman"/>
        <family val="1"/>
      </rPr>
      <t>1</t>
    </r>
    <r>
      <rPr>
        <sz val="12"/>
        <rFont val="仿宋_GB2312"/>
        <family val="3"/>
      </rPr>
      <t>栋、教师宿舍楼</t>
    </r>
    <r>
      <rPr>
        <sz val="12"/>
        <rFont val="Times New Roman"/>
        <family val="1"/>
      </rPr>
      <t>1</t>
    </r>
    <r>
      <rPr>
        <sz val="12"/>
        <rFont val="仿宋_GB2312"/>
        <family val="3"/>
      </rPr>
      <t>栋、运动场、地下停车场（地下停车场上方做操场）及附属设施，总建筑面积约</t>
    </r>
    <r>
      <rPr>
        <sz val="12"/>
        <rFont val="Times New Roman"/>
        <family val="1"/>
      </rPr>
      <t>7</t>
    </r>
    <r>
      <rPr>
        <sz val="12"/>
        <rFont val="仿宋_GB2312"/>
        <family val="3"/>
      </rPr>
      <t>万平方米，其中地上建筑面积约</t>
    </r>
    <r>
      <rPr>
        <sz val="12"/>
        <rFont val="Times New Roman"/>
        <family val="1"/>
      </rPr>
      <t>5</t>
    </r>
    <r>
      <rPr>
        <sz val="12"/>
        <rFont val="仿宋_GB2312"/>
        <family val="3"/>
      </rPr>
      <t>万平方米，地下停车场约</t>
    </r>
    <r>
      <rPr>
        <sz val="12"/>
        <rFont val="Times New Roman"/>
        <family val="1"/>
      </rPr>
      <t>2</t>
    </r>
    <r>
      <rPr>
        <sz val="12"/>
        <rFont val="仿宋_GB2312"/>
        <family val="3"/>
      </rPr>
      <t>万平方米（配建</t>
    </r>
    <r>
      <rPr>
        <sz val="12"/>
        <rFont val="Times New Roman"/>
        <family val="1"/>
      </rPr>
      <t>500</t>
    </r>
    <r>
      <rPr>
        <sz val="12"/>
        <rFont val="仿宋_GB2312"/>
        <family val="3"/>
      </rPr>
      <t>个停车位，</t>
    </r>
    <r>
      <rPr>
        <sz val="12"/>
        <rFont val="Times New Roman"/>
        <family val="1"/>
      </rPr>
      <t>300</t>
    </r>
    <r>
      <rPr>
        <sz val="12"/>
        <rFont val="仿宋_GB2312"/>
        <family val="3"/>
      </rPr>
      <t>个提供给社会使用，另外</t>
    </r>
    <r>
      <rPr>
        <sz val="12"/>
        <rFont val="Times New Roman"/>
        <family val="1"/>
      </rPr>
      <t>200</t>
    </r>
    <r>
      <rPr>
        <sz val="12"/>
        <rFont val="仿宋_GB2312"/>
        <family val="3"/>
      </rPr>
      <t>个学校使用）</t>
    </r>
  </si>
  <si>
    <t>一季度完成招投标；二季度桩基施工；三季度基础施工；四季度主体建设</t>
  </si>
  <si>
    <r>
      <t>李剑波</t>
    </r>
    <r>
      <rPr>
        <sz val="12"/>
        <rFont val="Times New Roman"/>
        <family val="1"/>
      </rPr>
      <t xml:space="preserve">
</t>
    </r>
    <r>
      <rPr>
        <sz val="12"/>
        <rFont val="仿宋_GB2312"/>
        <family val="3"/>
      </rPr>
      <t>王志鹏</t>
    </r>
  </si>
  <si>
    <t>18060728082
18850043243</t>
  </si>
  <si>
    <r>
      <t>教育文体旅游局</t>
    </r>
    <r>
      <rPr>
        <sz val="12"/>
        <rFont val="Times New Roman"/>
        <family val="1"/>
      </rPr>
      <t xml:space="preserve">
</t>
    </r>
    <r>
      <rPr>
        <sz val="12"/>
        <rFont val="仿宋_GB2312"/>
        <family val="3"/>
      </rPr>
      <t>城建公司</t>
    </r>
    <r>
      <rPr>
        <sz val="12"/>
        <rFont val="Times New Roman"/>
        <family val="1"/>
      </rPr>
      <t xml:space="preserve">
</t>
    </r>
    <r>
      <rPr>
        <sz val="12"/>
        <rFont val="仿宋_GB2312"/>
        <family val="3"/>
      </rPr>
      <t>东园镇</t>
    </r>
  </si>
  <si>
    <t>教育城建房建</t>
  </si>
  <si>
    <t>泉州幼高专附属第二实验幼儿园</t>
  </si>
  <si>
    <r>
      <t>新建泉州幼高专附属第二实验幼儿园，建筑面积约</t>
    </r>
    <r>
      <rPr>
        <sz val="12"/>
        <rFont val="Times New Roman"/>
        <family val="1"/>
      </rPr>
      <t>7400</t>
    </r>
    <r>
      <rPr>
        <sz val="12"/>
        <rFont val="仿宋_GB2312"/>
        <family val="3"/>
      </rPr>
      <t>平方米、投资额约</t>
    </r>
    <r>
      <rPr>
        <sz val="12"/>
        <rFont val="Times New Roman"/>
        <family val="1"/>
      </rPr>
      <t>4500</t>
    </r>
    <r>
      <rPr>
        <sz val="12"/>
        <rFont val="仿宋_GB2312"/>
        <family val="3"/>
      </rPr>
      <t>万元，建设内容教学楼、大门、传达室、保健室、风雨连廊、围墙、绿化、运动场地等</t>
    </r>
  </si>
  <si>
    <t>一至三季度项目前期工作；四季度争取开工</t>
  </si>
  <si>
    <t>2022/12/31</t>
  </si>
  <si>
    <r>
      <t>教育文体旅游局</t>
    </r>
    <r>
      <rPr>
        <sz val="12"/>
        <rFont val="Times New Roman"/>
        <family val="1"/>
      </rPr>
      <t xml:space="preserve">
</t>
    </r>
    <r>
      <rPr>
        <sz val="12"/>
        <rFont val="仿宋_GB2312"/>
        <family val="3"/>
      </rPr>
      <t>城建公司</t>
    </r>
    <r>
      <rPr>
        <sz val="12"/>
        <rFont val="Times New Roman"/>
        <family val="1"/>
      </rPr>
      <t xml:space="preserve">
</t>
    </r>
    <r>
      <rPr>
        <sz val="12"/>
        <rFont val="仿宋_GB2312"/>
        <family val="3"/>
      </rPr>
      <t>张坂镇</t>
    </r>
  </si>
  <si>
    <r>
      <t>城建</t>
    </r>
    <r>
      <rPr>
        <sz val="12"/>
        <rFont val="Times New Roman"/>
        <family val="1"/>
      </rPr>
      <t xml:space="preserve">
</t>
    </r>
    <r>
      <rPr>
        <sz val="12"/>
        <rFont val="仿宋_GB2312"/>
        <family val="3"/>
      </rPr>
      <t>教育</t>
    </r>
  </si>
  <si>
    <t>修改名称</t>
  </si>
  <si>
    <t>泉州育才技术学校（院）项目</t>
  </si>
  <si>
    <r>
      <t>项目用地约</t>
    </r>
    <r>
      <rPr>
        <sz val="12"/>
        <rFont val="Times New Roman"/>
        <family val="1"/>
      </rPr>
      <t>132</t>
    </r>
    <r>
      <rPr>
        <sz val="12"/>
        <rFont val="仿宋_GB2312"/>
        <family val="3"/>
      </rPr>
      <t>亩，规划建设教学楼，学生、教师公寓，综合实训楼，食堂、学生活动中心，办公楼等。学校规划设置</t>
    </r>
    <r>
      <rPr>
        <sz val="12"/>
        <rFont val="Times New Roman"/>
        <family val="1"/>
      </rPr>
      <t>100</t>
    </r>
    <r>
      <rPr>
        <sz val="12"/>
        <rFont val="仿宋_GB2312"/>
        <family val="3"/>
      </rPr>
      <t>个班，计划设置</t>
    </r>
    <r>
      <rPr>
        <sz val="12"/>
        <rFont val="Times New Roman"/>
        <family val="1"/>
      </rPr>
      <t>3</t>
    </r>
    <r>
      <rPr>
        <sz val="12"/>
        <rFont val="仿宋_GB2312"/>
        <family val="3"/>
      </rPr>
      <t>年制中级工、</t>
    </r>
    <r>
      <rPr>
        <sz val="12"/>
        <rFont val="Times New Roman"/>
        <family val="1"/>
      </rPr>
      <t>5</t>
    </r>
    <r>
      <rPr>
        <sz val="12"/>
        <rFont val="仿宋_GB2312"/>
        <family val="3"/>
      </rPr>
      <t>年制高级工，开设旅游服务与管理、汽车运用与维修、计算机平面设计、装潢设计等专业，并开展短期职业技能培训，计划逐步升格为高级技工学校、技师学院</t>
    </r>
  </si>
  <si>
    <t>一、二季度完成前期工作及桩基施工；三、四季度主体施工</t>
  </si>
  <si>
    <t>泉州美术高级中学</t>
  </si>
  <si>
    <r>
      <t>项目总投资约</t>
    </r>
    <r>
      <rPr>
        <sz val="12"/>
        <rFont val="Times New Roman"/>
        <family val="1"/>
      </rPr>
      <t>2</t>
    </r>
    <r>
      <rPr>
        <sz val="12"/>
        <rFont val="仿宋_GB2312"/>
        <family val="3"/>
      </rPr>
      <t>亿元，申请用地</t>
    </r>
    <r>
      <rPr>
        <sz val="12"/>
        <rFont val="Times New Roman"/>
        <family val="1"/>
      </rPr>
      <t>76.3</t>
    </r>
    <r>
      <rPr>
        <sz val="12"/>
        <rFont val="仿宋_GB2312"/>
        <family val="3"/>
      </rPr>
      <t>亩。规划建设面积约</t>
    </r>
    <r>
      <rPr>
        <sz val="12"/>
        <rFont val="Times New Roman"/>
        <family val="1"/>
      </rPr>
      <t>6.5</t>
    </r>
    <r>
      <rPr>
        <sz val="12"/>
        <rFont val="仿宋_GB2312"/>
        <family val="3"/>
      </rPr>
      <t>万平米。学校拟按照</t>
    </r>
    <r>
      <rPr>
        <sz val="12"/>
        <rFont val="Times New Roman"/>
        <family val="1"/>
      </rPr>
      <t>2700</t>
    </r>
    <r>
      <rPr>
        <sz val="12"/>
        <rFont val="仿宋_GB2312"/>
        <family val="3"/>
      </rPr>
      <t>人规模申报，其中每届</t>
    </r>
    <r>
      <rPr>
        <sz val="12"/>
        <rFont val="Times New Roman"/>
        <family val="1"/>
      </rPr>
      <t>900</t>
    </r>
    <r>
      <rPr>
        <sz val="12"/>
        <rFont val="仿宋_GB2312"/>
        <family val="3"/>
      </rPr>
      <t>人。分别开设普通班、重点班、精英班、央美班、清华班和国际班等</t>
    </r>
    <r>
      <rPr>
        <sz val="12"/>
        <rFont val="Times New Roman"/>
        <family val="1"/>
      </rPr>
      <t>6</t>
    </r>
    <r>
      <rPr>
        <sz val="12"/>
        <rFont val="仿宋_GB2312"/>
        <family val="3"/>
      </rPr>
      <t>个专业类别</t>
    </r>
  </si>
  <si>
    <r>
      <t>一季度进行地质勘查和施工图设计等；二季度</t>
    </r>
    <r>
      <rPr>
        <sz val="12"/>
        <rFont val="Times New Roman"/>
        <family val="1"/>
      </rPr>
      <t>2</t>
    </r>
    <r>
      <rPr>
        <sz val="12"/>
        <rFont val="仿宋_GB2312"/>
        <family val="3"/>
      </rPr>
      <t>幢教学楼、行政实验楼和</t>
    </r>
    <r>
      <rPr>
        <sz val="12"/>
        <rFont val="Times New Roman"/>
        <family val="1"/>
      </rPr>
      <t>1</t>
    </r>
    <r>
      <rPr>
        <sz val="12"/>
        <rFont val="仿宋_GB2312"/>
        <family val="3"/>
      </rPr>
      <t>幢宿舍楼基础建设；三季度</t>
    </r>
    <r>
      <rPr>
        <sz val="12"/>
        <rFont val="Times New Roman"/>
        <family val="1"/>
      </rPr>
      <t>2</t>
    </r>
    <r>
      <rPr>
        <sz val="12"/>
        <rFont val="仿宋_GB2312"/>
        <family val="3"/>
      </rPr>
      <t>幢教学楼和</t>
    </r>
    <r>
      <rPr>
        <sz val="12"/>
        <rFont val="Times New Roman"/>
        <family val="1"/>
      </rPr>
      <t>1</t>
    </r>
    <r>
      <rPr>
        <sz val="12"/>
        <rFont val="仿宋_GB2312"/>
        <family val="3"/>
      </rPr>
      <t>幢宿舍楼上部工程，行政实验楼部分主体；四季度</t>
    </r>
    <r>
      <rPr>
        <sz val="12"/>
        <rFont val="Times New Roman"/>
        <family val="1"/>
      </rPr>
      <t>2</t>
    </r>
    <r>
      <rPr>
        <sz val="12"/>
        <rFont val="仿宋_GB2312"/>
        <family val="3"/>
      </rPr>
      <t>幢教学楼、行政实验楼和</t>
    </r>
    <r>
      <rPr>
        <sz val="12"/>
        <rFont val="Times New Roman"/>
        <family val="1"/>
      </rPr>
      <t>1</t>
    </r>
    <r>
      <rPr>
        <sz val="12"/>
        <rFont val="仿宋_GB2312"/>
        <family val="3"/>
      </rPr>
      <t>幢宿舍楼上部工程，图书馆、运动场开工</t>
    </r>
  </si>
  <si>
    <t>邢翠娟</t>
  </si>
  <si>
    <t>13651300528</t>
  </si>
  <si>
    <t>泉州台商投资区民事综合服务中心</t>
  </si>
  <si>
    <r>
      <t>泉州台商投资区民事综合服务中心位于东园镇凤浦村，东纬二路北侧、区公安分局东侧，项目建设用地面积为</t>
    </r>
    <r>
      <rPr>
        <sz val="12"/>
        <rFont val="Times New Roman"/>
        <family val="1"/>
      </rPr>
      <t>3333.3</t>
    </r>
    <r>
      <rPr>
        <sz val="12"/>
        <rFont val="仿宋_GB2312"/>
        <family val="3"/>
      </rPr>
      <t>平方米（约</t>
    </r>
    <r>
      <rPr>
        <sz val="12"/>
        <rFont val="Times New Roman"/>
        <family val="1"/>
      </rPr>
      <t>5</t>
    </r>
    <r>
      <rPr>
        <sz val="12"/>
        <rFont val="仿宋_GB2312"/>
        <family val="3"/>
      </rPr>
      <t>亩），项目总建筑面积为</t>
    </r>
    <r>
      <rPr>
        <sz val="12"/>
        <rFont val="Times New Roman"/>
        <family val="1"/>
      </rPr>
      <t>2003</t>
    </r>
    <r>
      <rPr>
        <sz val="12"/>
        <rFont val="仿宋_GB2312"/>
        <family val="3"/>
      </rPr>
      <t>平方米，容积率小于</t>
    </r>
    <r>
      <rPr>
        <sz val="12"/>
        <rFont val="Times New Roman"/>
        <family val="1"/>
      </rPr>
      <t>2.2</t>
    </r>
    <r>
      <rPr>
        <sz val="12"/>
        <rFont val="仿宋_GB2312"/>
        <family val="3"/>
      </rPr>
      <t>、建筑限高</t>
    </r>
    <r>
      <rPr>
        <sz val="12"/>
        <rFont val="Times New Roman"/>
        <family val="1"/>
      </rPr>
      <t>50</t>
    </r>
    <r>
      <rPr>
        <sz val="12"/>
        <rFont val="仿宋_GB2312"/>
        <family val="3"/>
      </rPr>
      <t>米、建筑密度小于</t>
    </r>
    <r>
      <rPr>
        <sz val="12"/>
        <rFont val="Times New Roman"/>
        <family val="1"/>
      </rPr>
      <t>28%</t>
    </r>
    <r>
      <rPr>
        <sz val="12"/>
        <rFont val="仿宋_GB2312"/>
        <family val="3"/>
      </rPr>
      <t>、绿化率</t>
    </r>
    <r>
      <rPr>
        <sz val="12"/>
        <rFont val="Times New Roman"/>
        <family val="1"/>
      </rPr>
      <t>38%</t>
    </r>
    <r>
      <rPr>
        <sz val="12"/>
        <rFont val="仿宋_GB2312"/>
        <family val="3"/>
      </rPr>
      <t>以上，建设工期为</t>
    </r>
    <r>
      <rPr>
        <sz val="12"/>
        <rFont val="Times New Roman"/>
        <family val="1"/>
      </rPr>
      <t>6</t>
    </r>
    <r>
      <rPr>
        <sz val="12"/>
        <rFont val="仿宋_GB2312"/>
        <family val="3"/>
      </rPr>
      <t>个月，总投资约</t>
    </r>
    <r>
      <rPr>
        <sz val="12"/>
        <rFont val="Times New Roman"/>
        <family val="1"/>
      </rPr>
      <t>920</t>
    </r>
    <r>
      <rPr>
        <sz val="12"/>
        <rFont val="仿宋_GB2312"/>
        <family val="3"/>
      </rPr>
      <t>万元</t>
    </r>
  </si>
  <si>
    <t>一季度结构施工；二季度完成项目装修并组织验收</t>
  </si>
  <si>
    <t>区综治办</t>
  </si>
  <si>
    <t>综治办</t>
  </si>
  <si>
    <r>
      <t>重点办：</t>
    </r>
    <r>
      <rPr>
        <sz val="12"/>
        <rFont val="Times New Roman"/>
        <family val="1"/>
      </rPr>
      <t>12.7</t>
    </r>
    <r>
      <rPr>
        <sz val="12"/>
        <rFont val="仿宋_GB2312"/>
        <family val="3"/>
      </rPr>
      <t>修改分管领导</t>
    </r>
  </si>
  <si>
    <t>颐和三甲医院</t>
  </si>
  <si>
    <r>
      <t>规划床位</t>
    </r>
    <r>
      <rPr>
        <sz val="12"/>
        <rFont val="Times New Roman"/>
        <family val="1"/>
      </rPr>
      <t>3000</t>
    </r>
    <r>
      <rPr>
        <sz val="12"/>
        <rFont val="仿宋_GB2312"/>
        <family val="3"/>
      </rPr>
      <t>张，一期床位</t>
    </r>
    <r>
      <rPr>
        <sz val="12"/>
        <rFont val="Times New Roman"/>
        <family val="1"/>
      </rPr>
      <t>1200-1500</t>
    </r>
    <r>
      <rPr>
        <sz val="12"/>
        <rFont val="仿宋_GB2312"/>
        <family val="3"/>
      </rPr>
      <t>床，建设心脏医学中心、脑中风中心、癌症治疗中心、健康管理中心及医护人员综合用房；二期建设内镜微创培训基地及医护行政人员培训会议中心等</t>
    </r>
  </si>
  <si>
    <t>2017-2024</t>
  </si>
  <si>
    <t>一季度西楼内部装修，安装工程施工；中庭、南楼基础施工；北区室外管网施工；二季度西楼内部装修，安装工程施工；中庭、南楼地下室施工；北区道路、景观施工；三季度西楼内部装修，安装工程施工；中庭、南楼上部结构施工；北区道路、景观施工；四季度（北楼内部装修，安装工程施工；中庭、南楼上部结构施工）</t>
  </si>
  <si>
    <t>黄约嘉</t>
  </si>
  <si>
    <r>
      <t>投资促进局</t>
    </r>
    <r>
      <rPr>
        <sz val="12"/>
        <rFont val="Times New Roman"/>
        <family val="1"/>
      </rPr>
      <t xml:space="preserve">
</t>
    </r>
    <r>
      <rPr>
        <sz val="12"/>
        <rFont val="仿宋_GB2312"/>
        <family val="3"/>
      </rPr>
      <t>东园镇</t>
    </r>
  </si>
  <si>
    <t>泉州台商投资区弘润医院二期工程</t>
  </si>
  <si>
    <r>
      <t>东园镇</t>
    </r>
    <r>
      <rPr>
        <sz val="12"/>
        <rFont val="Times New Roman"/>
        <family val="1"/>
      </rPr>
      <t xml:space="preserve">   </t>
    </r>
  </si>
  <si>
    <r>
      <t>本期建设：</t>
    </r>
    <r>
      <rPr>
        <sz val="12"/>
        <rFont val="Times New Roman"/>
        <family val="1"/>
      </rPr>
      <t>1#</t>
    </r>
    <r>
      <rPr>
        <sz val="12"/>
        <rFont val="仿宋_GB2312"/>
        <family val="3"/>
      </rPr>
      <t>附属楼</t>
    </r>
    <r>
      <rPr>
        <sz val="12"/>
        <rFont val="Times New Roman"/>
        <family val="1"/>
      </rPr>
      <t>B</t>
    </r>
    <r>
      <rPr>
        <sz val="12"/>
        <rFont val="仿宋_GB2312"/>
        <family val="3"/>
      </rPr>
      <t>段</t>
    </r>
    <r>
      <rPr>
        <sz val="12"/>
        <rFont val="Times New Roman"/>
        <family val="1"/>
      </rPr>
      <t>581.45</t>
    </r>
    <r>
      <rPr>
        <sz val="12"/>
        <rFont val="仿宋_GB2312"/>
        <family val="3"/>
      </rPr>
      <t>平方米、</t>
    </r>
    <r>
      <rPr>
        <sz val="12"/>
        <rFont val="Times New Roman"/>
        <family val="1"/>
      </rPr>
      <t>5#</t>
    </r>
    <r>
      <rPr>
        <sz val="12"/>
        <rFont val="仿宋_GB2312"/>
        <family val="3"/>
      </rPr>
      <t>康复疗养楼</t>
    </r>
    <r>
      <rPr>
        <sz val="12"/>
        <rFont val="Times New Roman"/>
        <family val="1"/>
      </rPr>
      <t>6145.92</t>
    </r>
    <r>
      <rPr>
        <sz val="12"/>
        <rFont val="仿宋_GB2312"/>
        <family val="3"/>
      </rPr>
      <t>平方米、</t>
    </r>
    <r>
      <rPr>
        <sz val="12"/>
        <rFont val="Times New Roman"/>
        <family val="1"/>
      </rPr>
      <t>6#</t>
    </r>
    <r>
      <rPr>
        <sz val="12"/>
        <rFont val="仿宋_GB2312"/>
        <family val="3"/>
      </rPr>
      <t>康复疗养楼</t>
    </r>
    <r>
      <rPr>
        <sz val="12"/>
        <rFont val="Times New Roman"/>
        <family val="1"/>
      </rPr>
      <t>6144.45</t>
    </r>
    <r>
      <rPr>
        <sz val="12"/>
        <rFont val="仿宋_GB2312"/>
        <family val="3"/>
      </rPr>
      <t>平方米、</t>
    </r>
    <r>
      <rPr>
        <sz val="12"/>
        <rFont val="Times New Roman"/>
        <family val="1"/>
      </rPr>
      <t>7</t>
    </r>
    <r>
      <rPr>
        <sz val="12"/>
        <rFont val="仿宋_GB2312"/>
        <family val="3"/>
      </rPr>
      <t>康复疗养楼</t>
    </r>
    <r>
      <rPr>
        <sz val="12"/>
        <rFont val="Times New Roman"/>
        <family val="1"/>
      </rPr>
      <t>7772.39</t>
    </r>
    <r>
      <rPr>
        <sz val="12"/>
        <rFont val="仿宋_GB2312"/>
        <family val="3"/>
      </rPr>
      <t>平方米、</t>
    </r>
    <r>
      <rPr>
        <sz val="12"/>
        <rFont val="Times New Roman"/>
        <family val="1"/>
      </rPr>
      <t>8#</t>
    </r>
    <r>
      <rPr>
        <sz val="12"/>
        <rFont val="仿宋_GB2312"/>
        <family val="3"/>
      </rPr>
      <t>办公楼</t>
    </r>
    <r>
      <rPr>
        <sz val="12"/>
        <rFont val="Times New Roman"/>
        <family val="1"/>
      </rPr>
      <t>5496.64</t>
    </r>
    <r>
      <rPr>
        <sz val="12"/>
        <rFont val="仿宋_GB2312"/>
        <family val="3"/>
      </rPr>
      <t>平方米、地下室</t>
    </r>
    <r>
      <rPr>
        <sz val="12"/>
        <rFont val="Times New Roman"/>
        <family val="1"/>
      </rPr>
      <t>3219.98</t>
    </r>
    <r>
      <rPr>
        <sz val="12"/>
        <rFont val="仿宋_GB2312"/>
        <family val="3"/>
      </rPr>
      <t>平方米</t>
    </r>
  </si>
  <si>
    <t>一、二季度主体建设；三季度主体装修；四季度部分主体竣工</t>
  </si>
  <si>
    <r>
      <t>弘润医院</t>
    </r>
    <r>
      <rPr>
        <sz val="12"/>
        <rFont val="Times New Roman"/>
        <family val="1"/>
      </rPr>
      <t xml:space="preserve">
</t>
    </r>
    <r>
      <rPr>
        <sz val="12"/>
        <rFont val="仿宋_GB2312"/>
        <family val="3"/>
      </rPr>
      <t>东园镇</t>
    </r>
    <r>
      <rPr>
        <sz val="12"/>
        <rFont val="Times New Roman"/>
        <family val="1"/>
      </rPr>
      <t xml:space="preserve">   </t>
    </r>
  </si>
  <si>
    <t>民生</t>
  </si>
  <si>
    <t>区公共卫生和社会保障中心</t>
  </si>
  <si>
    <r>
      <t>本工程用地总面积</t>
    </r>
    <r>
      <rPr>
        <sz val="12"/>
        <rFont val="Times New Roman"/>
        <family val="1"/>
      </rPr>
      <t>28.2</t>
    </r>
    <r>
      <rPr>
        <sz val="12"/>
        <rFont val="仿宋_GB2312"/>
        <family val="3"/>
      </rPr>
      <t>亩，总建筑面积约</t>
    </r>
    <r>
      <rPr>
        <sz val="12"/>
        <rFont val="Times New Roman"/>
        <family val="1"/>
      </rPr>
      <t>4.2</t>
    </r>
    <r>
      <rPr>
        <sz val="12"/>
        <rFont val="仿宋_GB2312"/>
        <family val="3"/>
      </rPr>
      <t>万平方米，包含区疾控中心建筑面积约</t>
    </r>
    <r>
      <rPr>
        <sz val="12"/>
        <rFont val="Times New Roman"/>
        <family val="1"/>
      </rPr>
      <t xml:space="preserve">0.81 </t>
    </r>
    <r>
      <rPr>
        <sz val="12"/>
        <rFont val="仿宋_GB2312"/>
        <family val="3"/>
      </rPr>
      <t>平方米，区妇幼保健院建筑面积约</t>
    </r>
    <r>
      <rPr>
        <sz val="12"/>
        <rFont val="Times New Roman"/>
        <family val="1"/>
      </rPr>
      <t>1.73</t>
    </r>
    <r>
      <rPr>
        <sz val="12"/>
        <rFont val="仿宋_GB2312"/>
        <family val="3"/>
      </rPr>
      <t>万平方米，区劳动就业服务中心约</t>
    </r>
    <r>
      <rPr>
        <sz val="12"/>
        <rFont val="Times New Roman"/>
        <family val="1"/>
      </rPr>
      <t>0.41</t>
    </r>
    <r>
      <rPr>
        <sz val="12"/>
        <rFont val="仿宋_GB2312"/>
        <family val="3"/>
      </rPr>
      <t>万平方米，公共地下室建筑面积</t>
    </r>
    <r>
      <rPr>
        <sz val="12"/>
        <rFont val="Times New Roman"/>
        <family val="1"/>
      </rPr>
      <t>1.23</t>
    </r>
    <r>
      <rPr>
        <sz val="12"/>
        <rFont val="仿宋_GB2312"/>
        <family val="3"/>
      </rPr>
      <t>万平方米，其他配套公共用房建筑面积约</t>
    </r>
    <r>
      <rPr>
        <sz val="12"/>
        <rFont val="Times New Roman"/>
        <family val="1"/>
      </rPr>
      <t>0.02</t>
    </r>
    <r>
      <rPr>
        <sz val="12"/>
        <rFont val="仿宋_GB2312"/>
        <family val="3"/>
      </rPr>
      <t>万平方米</t>
    </r>
  </si>
  <si>
    <r>
      <t>一季度劳动就业服务中心、疾病预防控制中心土建装修完成</t>
    </r>
    <r>
      <rPr>
        <sz val="12"/>
        <rFont val="Times New Roman"/>
        <family val="1"/>
      </rPr>
      <t>70%</t>
    </r>
    <r>
      <rPr>
        <sz val="12"/>
        <rFont val="仿宋_GB2312"/>
        <family val="3"/>
      </rPr>
      <t>，妇幼保健院土建装修完成</t>
    </r>
    <r>
      <rPr>
        <sz val="12"/>
        <rFont val="Times New Roman"/>
        <family val="1"/>
      </rPr>
      <t>40%</t>
    </r>
    <r>
      <rPr>
        <sz val="12"/>
        <rFont val="仿宋_GB2312"/>
        <family val="3"/>
      </rPr>
      <t>；地下室土建装修基本完成；二季度劳动就业服务中心、疾病预防控制中心、妇幼保健院土建装修完成；地下室土建装修完成；安装工程基本完成；三季度完成主体部分装饰装修及安装工程、项目收尾；进行室外工程施工；四季度完成室外工程，竣工验收</t>
    </r>
  </si>
  <si>
    <r>
      <t>2022</t>
    </r>
    <r>
      <rPr>
        <sz val="12"/>
        <rFont val="仿宋_GB2312"/>
        <family val="3"/>
      </rPr>
      <t>年建成</t>
    </r>
  </si>
  <si>
    <t>13395956583</t>
  </si>
  <si>
    <r>
      <t>开发公司</t>
    </r>
    <r>
      <rPr>
        <sz val="12"/>
        <rFont val="Times New Roman"/>
        <family val="1"/>
      </rPr>
      <t xml:space="preserve">
</t>
    </r>
    <r>
      <rPr>
        <sz val="12"/>
        <rFont val="仿宋_GB2312"/>
        <family val="3"/>
      </rPr>
      <t>洛阳镇</t>
    </r>
  </si>
  <si>
    <t>张坂镇卫生院选址重建项目</t>
  </si>
  <si>
    <r>
      <t>项目总用地面积约</t>
    </r>
    <r>
      <rPr>
        <sz val="12"/>
        <rFont val="Times New Roman"/>
        <family val="1"/>
      </rPr>
      <t>37</t>
    </r>
    <r>
      <rPr>
        <sz val="12"/>
        <rFont val="仿宋_GB2312"/>
        <family val="3"/>
      </rPr>
      <t>亩，总建筑面积约</t>
    </r>
    <r>
      <rPr>
        <sz val="12"/>
        <rFont val="Times New Roman"/>
        <family val="1"/>
      </rPr>
      <t>5.24</t>
    </r>
    <r>
      <rPr>
        <sz val="12"/>
        <rFont val="仿宋_GB2312"/>
        <family val="3"/>
      </rPr>
      <t>万平方米，分两期建设。其中一期建设住院楼、公共卫生楼、医疗综合楼、发热门诊、地下室及附属用房，建筑面积约</t>
    </r>
    <r>
      <rPr>
        <sz val="12"/>
        <rFont val="Times New Roman"/>
        <family val="1"/>
      </rPr>
      <t>3.40</t>
    </r>
    <r>
      <rPr>
        <sz val="12"/>
        <rFont val="仿宋_GB2312"/>
        <family val="3"/>
      </rPr>
      <t>万平方米；二期建设新冠疫情隔离楼及附属楼，建筑面积约</t>
    </r>
    <r>
      <rPr>
        <sz val="12"/>
        <rFont val="Times New Roman"/>
        <family val="1"/>
      </rPr>
      <t>1.84</t>
    </r>
    <r>
      <rPr>
        <sz val="12"/>
        <rFont val="仿宋_GB2312"/>
        <family val="3"/>
      </rPr>
      <t>万平方米</t>
    </r>
  </si>
  <si>
    <t>潘培松</t>
  </si>
  <si>
    <r>
      <t>张坂镇卫生院</t>
    </r>
    <r>
      <rPr>
        <sz val="12"/>
        <rFont val="Times New Roman"/>
        <family val="1"/>
      </rPr>
      <t xml:space="preserve">
</t>
    </r>
    <r>
      <rPr>
        <sz val="12"/>
        <rFont val="仿宋_GB2312"/>
        <family val="3"/>
      </rPr>
      <t>张坂镇</t>
    </r>
  </si>
  <si>
    <r>
      <t>12.13</t>
    </r>
    <r>
      <rPr>
        <sz val="12"/>
        <rFont val="仿宋_GB2312"/>
        <family val="3"/>
      </rPr>
      <t>主任办公会后，赖副修改</t>
    </r>
  </si>
  <si>
    <t>卫生补短板工程包</t>
  </si>
  <si>
    <t>张坂镇百崎乡</t>
  </si>
  <si>
    <r>
      <t>1.</t>
    </r>
    <r>
      <rPr>
        <sz val="12"/>
        <rFont val="仿宋_GB2312"/>
        <family val="3"/>
      </rPr>
      <t>泉州台商投资区医院基建项目工程包：（</t>
    </r>
    <r>
      <rPr>
        <sz val="12"/>
        <rFont val="Times New Roman"/>
        <family val="1"/>
      </rPr>
      <t>1</t>
    </r>
    <r>
      <rPr>
        <sz val="12"/>
        <rFont val="仿宋_GB2312"/>
        <family val="3"/>
      </rPr>
      <t>）旧住院楼改造及采血区、检验科装修工程：面积约</t>
    </r>
    <r>
      <rPr>
        <sz val="12"/>
        <rFont val="Times New Roman"/>
        <family val="1"/>
      </rPr>
      <t>3307</t>
    </r>
    <r>
      <rPr>
        <sz val="12"/>
        <rFont val="仿宋_GB2312"/>
        <family val="3"/>
      </rPr>
      <t>平方米。（</t>
    </r>
    <r>
      <rPr>
        <sz val="12"/>
        <rFont val="Times New Roman"/>
        <family val="1"/>
      </rPr>
      <t>2021</t>
    </r>
    <r>
      <rPr>
        <sz val="12"/>
        <rFont val="仿宋_GB2312"/>
        <family val="3"/>
      </rPr>
      <t>年完工）（</t>
    </r>
    <r>
      <rPr>
        <sz val="12"/>
        <rFont val="Times New Roman"/>
        <family val="1"/>
      </rPr>
      <t>2</t>
    </r>
    <r>
      <rPr>
        <sz val="12"/>
        <rFont val="仿宋_GB2312"/>
        <family val="3"/>
      </rPr>
      <t>）二甲新建部分：</t>
    </r>
    <r>
      <rPr>
        <sz val="12"/>
        <rFont val="Times New Roman"/>
        <family val="1"/>
      </rPr>
      <t>6#</t>
    </r>
    <r>
      <rPr>
        <sz val="12"/>
        <rFont val="仿宋_GB2312"/>
        <family val="3"/>
      </rPr>
      <t>门急诊楼建筑面积</t>
    </r>
    <r>
      <rPr>
        <sz val="12"/>
        <rFont val="Times New Roman"/>
        <family val="1"/>
      </rPr>
      <t>3492</t>
    </r>
    <r>
      <rPr>
        <sz val="12"/>
        <rFont val="仿宋_GB2312"/>
        <family val="3"/>
      </rPr>
      <t>平方米；</t>
    </r>
    <r>
      <rPr>
        <sz val="12"/>
        <rFont val="Times New Roman"/>
        <family val="1"/>
      </rPr>
      <t>7#</t>
    </r>
    <r>
      <rPr>
        <sz val="12"/>
        <rFont val="仿宋_GB2312"/>
        <family val="3"/>
      </rPr>
      <t>感染科建筑面积</t>
    </r>
    <r>
      <rPr>
        <sz val="12"/>
        <rFont val="Times New Roman"/>
        <family val="1"/>
      </rPr>
      <t>552</t>
    </r>
    <r>
      <rPr>
        <sz val="12"/>
        <rFont val="仿宋_GB2312"/>
        <family val="3"/>
      </rPr>
      <t>平方米；</t>
    </r>
    <r>
      <rPr>
        <sz val="12"/>
        <rFont val="Times New Roman"/>
        <family val="1"/>
      </rPr>
      <t>8#</t>
    </r>
    <r>
      <rPr>
        <sz val="12"/>
        <rFont val="仿宋_GB2312"/>
        <family val="3"/>
      </rPr>
      <t>食堂建筑面积</t>
    </r>
    <r>
      <rPr>
        <sz val="12"/>
        <rFont val="Times New Roman"/>
        <family val="1"/>
      </rPr>
      <t>968</t>
    </r>
    <r>
      <rPr>
        <sz val="12"/>
        <rFont val="仿宋_GB2312"/>
        <family val="3"/>
      </rPr>
      <t>平方米；</t>
    </r>
    <r>
      <rPr>
        <sz val="12"/>
        <rFont val="Times New Roman"/>
        <family val="1"/>
      </rPr>
      <t>11#</t>
    </r>
    <r>
      <rPr>
        <sz val="12"/>
        <rFont val="仿宋_GB2312"/>
        <family val="3"/>
      </rPr>
      <t>生活垃圾收集点建筑面积</t>
    </r>
    <r>
      <rPr>
        <sz val="12"/>
        <rFont val="Times New Roman"/>
        <family val="1"/>
      </rPr>
      <t>41</t>
    </r>
    <r>
      <rPr>
        <sz val="12"/>
        <rFont val="仿宋_GB2312"/>
        <family val="3"/>
      </rPr>
      <t>平方米；绿色通道建筑面积</t>
    </r>
    <r>
      <rPr>
        <sz val="12"/>
        <rFont val="Times New Roman"/>
        <family val="1"/>
      </rPr>
      <t>407</t>
    </r>
    <r>
      <rPr>
        <sz val="12"/>
        <rFont val="仿宋_GB2312"/>
        <family val="3"/>
      </rPr>
      <t>平方米；</t>
    </r>
    <r>
      <rPr>
        <sz val="12"/>
        <rFont val="Times New Roman"/>
        <family val="1"/>
      </rPr>
      <t>5#</t>
    </r>
    <r>
      <rPr>
        <sz val="12"/>
        <rFont val="仿宋_GB2312"/>
        <family val="3"/>
      </rPr>
      <t>病房大楼改造工程面积</t>
    </r>
    <r>
      <rPr>
        <sz val="12"/>
        <rFont val="Times New Roman"/>
        <family val="1"/>
      </rPr>
      <t>1314</t>
    </r>
    <r>
      <rPr>
        <sz val="12"/>
        <rFont val="仿宋_GB2312"/>
        <family val="3"/>
      </rPr>
      <t>平方米。（</t>
    </r>
    <r>
      <rPr>
        <sz val="12"/>
        <rFont val="Times New Roman"/>
        <family val="1"/>
      </rPr>
      <t>2021</t>
    </r>
    <r>
      <rPr>
        <sz val="12"/>
        <rFont val="仿宋_GB2312"/>
        <family val="3"/>
      </rPr>
      <t>年完工）（</t>
    </r>
    <r>
      <rPr>
        <sz val="12"/>
        <rFont val="Times New Roman"/>
        <family val="1"/>
      </rPr>
      <t>3</t>
    </r>
    <r>
      <rPr>
        <sz val="12"/>
        <rFont val="仿宋_GB2312"/>
        <family val="3"/>
      </rPr>
      <t>）新建泉州台商投资区医院</t>
    </r>
    <r>
      <rPr>
        <sz val="12"/>
        <rFont val="Times New Roman"/>
        <family val="1"/>
      </rPr>
      <t>1#</t>
    </r>
    <r>
      <rPr>
        <sz val="12"/>
        <rFont val="仿宋_GB2312"/>
        <family val="3"/>
      </rPr>
      <t>门诊医技大楼，采用代建方式，建筑面积约</t>
    </r>
    <r>
      <rPr>
        <sz val="12"/>
        <rFont val="Times New Roman"/>
        <family val="1"/>
      </rPr>
      <t>46000</t>
    </r>
    <r>
      <rPr>
        <sz val="12"/>
        <rFont val="仿宋_GB2312"/>
        <family val="3"/>
      </rPr>
      <t>平方米</t>
    </r>
    <r>
      <rPr>
        <sz val="12"/>
        <rFont val="Times New Roman"/>
        <family val="1"/>
      </rPr>
      <t>(</t>
    </r>
    <r>
      <rPr>
        <sz val="12"/>
        <rFont val="仿宋_GB2312"/>
        <family val="3"/>
      </rPr>
      <t>含地下室</t>
    </r>
    <r>
      <rPr>
        <sz val="12"/>
        <rFont val="Times New Roman"/>
        <family val="1"/>
      </rPr>
      <t>15700</t>
    </r>
    <r>
      <rPr>
        <sz val="12"/>
        <rFont val="仿宋_GB2312"/>
        <family val="3"/>
      </rPr>
      <t>平方米）（</t>
    </r>
    <r>
      <rPr>
        <sz val="12"/>
        <rFont val="Times New Roman"/>
        <family val="1"/>
      </rPr>
      <t>4</t>
    </r>
    <r>
      <rPr>
        <sz val="12"/>
        <rFont val="仿宋_GB2312"/>
        <family val="3"/>
      </rPr>
      <t>）相关智能化设备采购、家具采购、标线标识采购。（</t>
    </r>
    <r>
      <rPr>
        <sz val="12"/>
        <rFont val="Times New Roman"/>
        <family val="1"/>
      </rPr>
      <t>2021</t>
    </r>
    <r>
      <rPr>
        <sz val="12"/>
        <rFont val="仿宋_GB2312"/>
        <family val="3"/>
      </rPr>
      <t>年完工）</t>
    </r>
    <r>
      <rPr>
        <sz val="12"/>
        <rFont val="Times New Roman"/>
        <family val="1"/>
      </rPr>
      <t xml:space="preserve">                                           
2.</t>
    </r>
    <r>
      <rPr>
        <sz val="12"/>
        <rFont val="仿宋_GB2312"/>
        <family val="3"/>
      </rPr>
      <t>新建百崎回族乡卫生院门诊医技综合楼一栋，（预计：</t>
    </r>
    <r>
      <rPr>
        <sz val="12"/>
        <rFont val="Times New Roman"/>
        <family val="1"/>
      </rPr>
      <t>1890.76</t>
    </r>
    <r>
      <rPr>
        <sz val="12"/>
        <rFont val="仿宋_GB2312"/>
        <family val="3"/>
      </rPr>
      <t>万）进一步规范医院内部标准化建设与科学规划布局基本医疗、公共卫生应急、计划生育服务合理化等，新建综合楼总建筑面积约：</t>
    </r>
    <r>
      <rPr>
        <sz val="12"/>
        <rFont val="Times New Roman"/>
        <family val="1"/>
      </rPr>
      <t>4201.9</t>
    </r>
    <r>
      <rPr>
        <sz val="12"/>
        <rFont val="仿宋_GB2312"/>
        <family val="3"/>
      </rPr>
      <t>平方米，占地面积约</t>
    </r>
    <r>
      <rPr>
        <sz val="12"/>
        <rFont val="Times New Roman"/>
        <family val="1"/>
      </rPr>
      <t>917</t>
    </r>
    <r>
      <rPr>
        <sz val="12"/>
        <rFont val="仿宋_GB2312"/>
        <family val="3"/>
      </rPr>
      <t>平方米，建筑总高度约</t>
    </r>
    <r>
      <rPr>
        <sz val="12"/>
        <rFont val="Times New Roman"/>
        <family val="1"/>
      </rPr>
      <t>21.4</t>
    </r>
    <r>
      <rPr>
        <sz val="12"/>
        <rFont val="仿宋_GB2312"/>
        <family val="3"/>
      </rPr>
      <t>米，层数：</t>
    </r>
    <r>
      <rPr>
        <sz val="12"/>
        <rFont val="Times New Roman"/>
        <family val="1"/>
      </rPr>
      <t>5</t>
    </r>
    <r>
      <rPr>
        <sz val="12"/>
        <rFont val="仿宋_GB2312"/>
        <family val="3"/>
      </rPr>
      <t>层，可提供</t>
    </r>
    <r>
      <rPr>
        <sz val="12"/>
        <rFont val="Times New Roman"/>
        <family val="1"/>
      </rPr>
      <t>51</t>
    </r>
    <r>
      <rPr>
        <sz val="12"/>
        <rFont val="仿宋_GB2312"/>
        <family val="3"/>
      </rPr>
      <t>个床位及</t>
    </r>
    <r>
      <rPr>
        <sz val="12"/>
        <rFont val="Times New Roman"/>
        <family val="1"/>
      </rPr>
      <t>39</t>
    </r>
    <r>
      <rPr>
        <sz val="12"/>
        <rFont val="仿宋_GB2312"/>
        <family val="3"/>
      </rPr>
      <t>个机动车停车位（</t>
    </r>
    <r>
      <rPr>
        <sz val="12"/>
        <rFont val="Times New Roman"/>
        <family val="1"/>
      </rPr>
      <t>2021</t>
    </r>
    <r>
      <rPr>
        <sz val="12"/>
        <rFont val="仿宋_GB2312"/>
        <family val="3"/>
      </rPr>
      <t>年完工）</t>
    </r>
    <r>
      <rPr>
        <sz val="12"/>
        <rFont val="Times New Roman"/>
        <family val="1"/>
      </rPr>
      <t xml:space="preserve">                                                  </t>
    </r>
  </si>
  <si>
    <r>
      <t>泉州台商投资区医院基建项目工程包：（</t>
    </r>
    <r>
      <rPr>
        <sz val="12"/>
        <rFont val="Times New Roman"/>
        <family val="1"/>
      </rPr>
      <t>1</t>
    </r>
    <r>
      <rPr>
        <sz val="12"/>
        <rFont val="仿宋_GB2312"/>
        <family val="3"/>
      </rPr>
      <t>）泉州台商投资区医院门诊医技楼建设项目：第一季度完成桩基及部分基坑支护；第二季度完成基坑支护及土方开挖；第三季度完成抗浮锚杆、地下室结构</t>
    </r>
    <r>
      <rPr>
        <sz val="12"/>
        <rFont val="Times New Roman"/>
        <family val="1"/>
      </rPr>
      <t>1</t>
    </r>
    <r>
      <rPr>
        <sz val="12"/>
        <rFont val="仿宋_GB2312"/>
        <family val="3"/>
      </rPr>
      <t>层；第四季度完成主体结构</t>
    </r>
    <r>
      <rPr>
        <sz val="12"/>
        <rFont val="Times New Roman"/>
        <family val="1"/>
      </rPr>
      <t>3</t>
    </r>
    <r>
      <rPr>
        <sz val="12"/>
        <rFont val="仿宋_GB2312"/>
        <family val="3"/>
      </rPr>
      <t>层</t>
    </r>
    <r>
      <rPr>
        <sz val="12"/>
        <rFont val="Times New Roman"/>
        <family val="1"/>
      </rPr>
      <t xml:space="preserve">
</t>
    </r>
  </si>
  <si>
    <t>吴文圳</t>
  </si>
  <si>
    <r>
      <t>张坂镇</t>
    </r>
    <r>
      <rPr>
        <sz val="12"/>
        <rFont val="Times New Roman"/>
        <family val="1"/>
      </rPr>
      <t xml:space="preserve">
</t>
    </r>
    <r>
      <rPr>
        <sz val="12"/>
        <rFont val="仿宋_GB2312"/>
        <family val="3"/>
      </rPr>
      <t>百崎乡</t>
    </r>
    <r>
      <rPr>
        <sz val="12"/>
        <rFont val="Times New Roman"/>
        <family val="1"/>
      </rPr>
      <t xml:space="preserve">
</t>
    </r>
    <r>
      <rPr>
        <sz val="12"/>
        <rFont val="仿宋_GB2312"/>
        <family val="3"/>
      </rPr>
      <t>区医院</t>
    </r>
    <r>
      <rPr>
        <sz val="12"/>
        <rFont val="Times New Roman"/>
        <family val="1"/>
      </rPr>
      <t xml:space="preserve">                           
</t>
    </r>
  </si>
  <si>
    <r>
      <t>开发公司核对，百崎卫生院</t>
    </r>
    <r>
      <rPr>
        <sz val="12"/>
        <rFont val="Times New Roman"/>
        <family val="1"/>
      </rPr>
      <t>2021</t>
    </r>
    <r>
      <rPr>
        <sz val="12"/>
        <rFont val="仿宋_GB2312"/>
        <family val="3"/>
      </rPr>
      <t>年完工归档</t>
    </r>
  </si>
  <si>
    <t>五</t>
  </si>
  <si>
    <t>城乡供水一体化项目</t>
  </si>
  <si>
    <t>农林水利</t>
  </si>
  <si>
    <r>
      <t>东园镇</t>
    </r>
    <r>
      <rPr>
        <sz val="12"/>
        <rFont val="Times New Roman"/>
        <family val="1"/>
      </rPr>
      <t xml:space="preserve">   </t>
    </r>
    <r>
      <rPr>
        <sz val="12"/>
        <rFont val="仿宋_GB2312"/>
        <family val="3"/>
      </rPr>
      <t>洛阳镇</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百崎乡</t>
    </r>
  </si>
  <si>
    <r>
      <t>区域管网延伸改造，有效解决片区用水困难。计划实施给水管网改造工程</t>
    </r>
    <r>
      <rPr>
        <sz val="12"/>
        <rFont val="Times New Roman"/>
        <family val="1"/>
      </rPr>
      <t>9</t>
    </r>
    <r>
      <rPr>
        <sz val="12"/>
        <rFont val="仿宋_GB2312"/>
        <family val="3"/>
      </rPr>
      <t>个，一户一表给水工程</t>
    </r>
    <r>
      <rPr>
        <sz val="12"/>
        <rFont val="Times New Roman"/>
        <family val="1"/>
      </rPr>
      <t>2</t>
    </r>
    <r>
      <rPr>
        <sz val="12"/>
        <rFont val="仿宋_GB2312"/>
        <family val="3"/>
      </rPr>
      <t>个，累计改造管网长度</t>
    </r>
    <r>
      <rPr>
        <sz val="12"/>
        <rFont val="Times New Roman"/>
        <family val="1"/>
      </rPr>
      <t>30</t>
    </r>
    <r>
      <rPr>
        <sz val="12"/>
        <rFont val="仿宋_GB2312"/>
        <family val="3"/>
      </rPr>
      <t>公里</t>
    </r>
  </si>
  <si>
    <r>
      <t>一季度完成方案设计及预算；二季度完成招投标并进场施工；三季度完成</t>
    </r>
    <r>
      <rPr>
        <sz val="12"/>
        <rFont val="Times New Roman"/>
        <family val="1"/>
      </rPr>
      <t>80%</t>
    </r>
    <r>
      <rPr>
        <sz val="12"/>
        <rFont val="仿宋_GB2312"/>
        <family val="3"/>
      </rPr>
      <t>工程量；四季度主体工程完工并验收</t>
    </r>
  </si>
  <si>
    <r>
      <t>区自来水公司
东园镇</t>
    </r>
    <r>
      <rPr>
        <sz val="12"/>
        <rFont val="Times New Roman"/>
        <family val="1"/>
      </rPr>
      <t xml:space="preserve">   
</t>
    </r>
    <r>
      <rPr>
        <sz val="12"/>
        <rFont val="仿宋_GB2312"/>
        <family val="3"/>
      </rPr>
      <t>洛阳镇</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百崎乡</t>
    </r>
  </si>
  <si>
    <t>环境与国土资源局</t>
  </si>
  <si>
    <t>环土局</t>
  </si>
  <si>
    <t>泉州台商投资区白沙片区泄洪渠及护岸工程</t>
  </si>
  <si>
    <r>
      <t>建设泄洪渠</t>
    </r>
    <r>
      <rPr>
        <sz val="12"/>
        <rFont val="Times New Roman"/>
        <family val="1"/>
      </rPr>
      <t>2200m</t>
    </r>
    <r>
      <rPr>
        <sz val="12"/>
        <rFont val="仿宋_GB2312"/>
        <family val="3"/>
      </rPr>
      <t>，实施景观绿化、休憩邻水平台等建设</t>
    </r>
  </si>
  <si>
    <t>一季度组织施工前准备工作；二、三季度开展西侧清淤、土方等施工；四季度进行西侧驳岸、景观部分</t>
  </si>
  <si>
    <r>
      <t>中建方程</t>
    </r>
    <r>
      <rPr>
        <sz val="12"/>
        <rFont val="Times New Roman"/>
        <family val="1"/>
      </rPr>
      <t xml:space="preserve">
</t>
    </r>
    <r>
      <rPr>
        <sz val="12"/>
        <rFont val="仿宋_GB2312"/>
        <family val="3"/>
      </rPr>
      <t>洛阳镇</t>
    </r>
  </si>
  <si>
    <t>泉州台商投资区万安村防洪排涝整治工程</t>
  </si>
  <si>
    <r>
      <t>通过新建或扩宽排洪渠，连通区域排水通道，加大过流断面，汇流排放涝水，解决内涝积水问题。工程建设的主要内容：新建排洪明渠约</t>
    </r>
    <r>
      <rPr>
        <sz val="12"/>
        <rFont val="Times New Roman"/>
        <family val="1"/>
      </rPr>
      <t>500</t>
    </r>
    <r>
      <rPr>
        <sz val="12"/>
        <rFont val="仿宋_GB2312"/>
        <family val="3"/>
      </rPr>
      <t>米，规格为</t>
    </r>
    <r>
      <rPr>
        <sz val="12"/>
        <rFont val="Times New Roman"/>
        <family val="1"/>
      </rPr>
      <t>10X2.0m</t>
    </r>
    <r>
      <rPr>
        <sz val="12"/>
        <rFont val="仿宋_GB2312"/>
        <family val="3"/>
      </rPr>
      <t>，排水箱涵约</t>
    </r>
    <r>
      <rPr>
        <sz val="12"/>
        <rFont val="Times New Roman"/>
        <family val="1"/>
      </rPr>
      <t>585</t>
    </r>
    <r>
      <rPr>
        <sz val="12"/>
        <rFont val="仿宋_GB2312"/>
        <family val="3"/>
      </rPr>
      <t>米，规格为</t>
    </r>
    <r>
      <rPr>
        <sz val="12"/>
        <rFont val="Times New Roman"/>
        <family val="1"/>
      </rPr>
      <t>2-4.0x2.0m</t>
    </r>
    <r>
      <rPr>
        <sz val="12"/>
        <rFont val="仿宋_GB2312"/>
        <family val="3"/>
      </rPr>
      <t>、</t>
    </r>
    <r>
      <rPr>
        <sz val="12"/>
        <rFont val="Times New Roman"/>
        <family val="1"/>
      </rPr>
      <t>2.5x2.0m</t>
    </r>
    <r>
      <rPr>
        <sz val="12"/>
        <rFont val="仿宋_GB2312"/>
        <family val="3"/>
      </rPr>
      <t>、</t>
    </r>
    <r>
      <rPr>
        <sz val="12"/>
        <rFont val="Times New Roman"/>
        <family val="1"/>
      </rPr>
      <t>4.0x2.0m</t>
    </r>
  </si>
  <si>
    <r>
      <t>一季度完成方案设计及预算；二季度完成施工招投标等；三季度进场开工建设；四季度主体工程</t>
    </r>
    <r>
      <rPr>
        <sz val="12"/>
        <rFont val="Times New Roman"/>
        <family val="1"/>
      </rPr>
      <t>40%</t>
    </r>
  </si>
  <si>
    <r>
      <t>水务公司</t>
    </r>
    <r>
      <rPr>
        <sz val="12"/>
        <rFont val="Times New Roman"/>
        <family val="1"/>
      </rPr>
      <t xml:space="preserve">
</t>
    </r>
    <r>
      <rPr>
        <sz val="12"/>
        <rFont val="仿宋_GB2312"/>
        <family val="3"/>
      </rPr>
      <t>洛阳镇</t>
    </r>
  </si>
  <si>
    <r>
      <t>调整总投资与年度计划</t>
    </r>
    <r>
      <rPr>
        <sz val="12"/>
        <rFont val="Times New Roman"/>
        <family val="1"/>
      </rPr>
      <t>1200--2000</t>
    </r>
    <r>
      <rPr>
        <sz val="12"/>
        <rFont val="仿宋_GB2312"/>
        <family val="3"/>
      </rPr>
      <t>；</t>
    </r>
    <r>
      <rPr>
        <sz val="12"/>
        <rFont val="Times New Roman"/>
        <family val="1"/>
      </rPr>
      <t>1000--1500</t>
    </r>
  </si>
  <si>
    <t>七一水闸除险加固工程</t>
  </si>
  <si>
    <r>
      <t>七一水闸为</t>
    </r>
    <r>
      <rPr>
        <sz val="12"/>
        <rFont val="Times New Roman"/>
        <family val="1"/>
      </rPr>
      <t>11</t>
    </r>
    <r>
      <rPr>
        <sz val="12"/>
        <rFont val="仿宋_GB2312"/>
        <family val="3"/>
      </rPr>
      <t>孔闸，闸门净宽</t>
    </r>
    <r>
      <rPr>
        <sz val="12"/>
        <rFont val="Times New Roman"/>
        <family val="1"/>
      </rPr>
      <t>2.5</t>
    </r>
    <r>
      <rPr>
        <sz val="12"/>
        <rFont val="仿宋_GB2312"/>
        <family val="3"/>
      </rPr>
      <t>米。针对启闭设备、电气设备老化、闸门破损等问题进行维修养护；近期建设张坂镇十一孔闸修复工程（一期）</t>
    </r>
  </si>
  <si>
    <t>一季度完成方案设计及预算；二季度完成招投标并进场施工；三季度主体施工；四季度项目完工并验收</t>
  </si>
  <si>
    <t>泉州台商投资区玉山水闸工程</t>
  </si>
  <si>
    <r>
      <t>本次新建玉山水闸工程设计排涝流量</t>
    </r>
    <r>
      <rPr>
        <sz val="12"/>
        <rFont val="Times New Roman"/>
        <family val="1"/>
      </rPr>
      <t>195.64m³/s</t>
    </r>
    <r>
      <rPr>
        <sz val="12"/>
        <rFont val="仿宋_GB2312"/>
        <family val="3"/>
      </rPr>
      <t>，校核排涝流量</t>
    </r>
    <r>
      <rPr>
        <sz val="12"/>
        <rFont val="Times New Roman"/>
        <family val="1"/>
      </rPr>
      <t>234.78m³/s</t>
    </r>
    <r>
      <rPr>
        <sz val="12"/>
        <rFont val="仿宋_GB2312"/>
        <family val="3"/>
      </rPr>
      <t>，设计纳潮流量</t>
    </r>
    <r>
      <rPr>
        <sz val="12"/>
        <rFont val="Times New Roman"/>
        <family val="1"/>
      </rPr>
      <t>113.39-242m³/s</t>
    </r>
    <r>
      <rPr>
        <sz val="12"/>
        <rFont val="仿宋_GB2312"/>
        <family val="3"/>
      </rPr>
      <t>，兴建水闸工程</t>
    </r>
    <r>
      <rPr>
        <sz val="12"/>
        <rFont val="Times New Roman"/>
        <family val="1"/>
      </rPr>
      <t>1</t>
    </r>
    <r>
      <rPr>
        <sz val="12"/>
        <rFont val="仿宋_GB2312"/>
        <family val="3"/>
      </rPr>
      <t>座，闸室拟采用</t>
    </r>
    <r>
      <rPr>
        <sz val="12"/>
        <rFont val="Times New Roman"/>
        <family val="1"/>
      </rPr>
      <t>3</t>
    </r>
    <r>
      <rPr>
        <sz val="12"/>
        <rFont val="仿宋_GB2312"/>
        <family val="3"/>
      </rPr>
      <t>孔</t>
    </r>
    <r>
      <rPr>
        <sz val="12"/>
        <rFont val="Times New Roman"/>
        <family val="1"/>
      </rPr>
      <t>10m</t>
    </r>
    <r>
      <rPr>
        <sz val="12"/>
        <rFont val="仿宋_GB2312"/>
        <family val="3"/>
      </rPr>
      <t>，闸室总净宽</t>
    </r>
    <r>
      <rPr>
        <sz val="12"/>
        <rFont val="Times New Roman"/>
        <family val="1"/>
      </rPr>
      <t>30.0m</t>
    </r>
    <r>
      <rPr>
        <sz val="12"/>
        <rFont val="仿宋_GB2312"/>
        <family val="3"/>
      </rPr>
      <t>。</t>
    </r>
    <r>
      <rPr>
        <sz val="12"/>
        <rFont val="Times New Roman"/>
        <family val="1"/>
      </rPr>
      <t xml:space="preserve">
</t>
    </r>
    <r>
      <rPr>
        <sz val="12"/>
        <rFont val="仿宋_GB2312"/>
        <family val="3"/>
      </rPr>
      <t>工程建设的主要内容：水闸工程</t>
    </r>
    <r>
      <rPr>
        <sz val="12"/>
        <rFont val="Times New Roman"/>
        <family val="1"/>
      </rPr>
      <t>1</t>
    </r>
    <r>
      <rPr>
        <sz val="12"/>
        <rFont val="仿宋_GB2312"/>
        <family val="3"/>
      </rPr>
      <t>座，上下游连接段工程，水保、环保工程以及工程管理设施等</t>
    </r>
  </si>
  <si>
    <t>一季度进行水闸主体工程水下部分及上下游连接段施工；二季度进行水闸土建主体工程、闸门制作与安装工程；三季度进行电气及自动化、绿化与景观工程施工；四季度完成水闸主体工程施工</t>
  </si>
  <si>
    <r>
      <t>202</t>
    </r>
    <r>
      <rPr>
        <b/>
        <sz val="12"/>
        <rFont val="Times New Roman"/>
        <family val="1"/>
      </rPr>
      <t>2.3</t>
    </r>
  </si>
  <si>
    <t>王福科</t>
  </si>
  <si>
    <r>
      <t>水务公司</t>
    </r>
    <r>
      <rPr>
        <sz val="12"/>
        <rFont val="Times New Roman"/>
        <family val="1"/>
      </rPr>
      <t xml:space="preserve">
</t>
    </r>
    <r>
      <rPr>
        <sz val="12"/>
        <rFont val="仿宋_GB2312"/>
        <family val="3"/>
      </rPr>
      <t>张坂镇</t>
    </r>
  </si>
  <si>
    <t>水务</t>
  </si>
  <si>
    <r>
      <t>江城大道（湖山路</t>
    </r>
    <r>
      <rPr>
        <sz val="12"/>
        <rFont val="Times New Roman"/>
        <family val="1"/>
      </rPr>
      <t>-</t>
    </r>
    <r>
      <rPr>
        <sz val="12"/>
        <rFont val="仿宋_GB2312"/>
        <family val="3"/>
      </rPr>
      <t>海山大道）</t>
    </r>
  </si>
  <si>
    <t>省预备</t>
  </si>
  <si>
    <r>
      <t>“</t>
    </r>
    <r>
      <rPr>
        <sz val="12"/>
        <rFont val="仿宋_GB2312"/>
        <family val="3"/>
      </rPr>
      <t>五纵五横</t>
    </r>
    <r>
      <rPr>
        <sz val="12"/>
        <rFont val="Times New Roman"/>
        <family val="1"/>
      </rPr>
      <t>”</t>
    </r>
    <r>
      <rPr>
        <sz val="12"/>
        <rFont val="仿宋_GB2312"/>
        <family val="3"/>
      </rPr>
      <t>之二横，起于南北大道，终于海山大道，全长为</t>
    </r>
    <r>
      <rPr>
        <sz val="12"/>
        <rFont val="Times New Roman"/>
        <family val="1"/>
      </rPr>
      <t>4.05km</t>
    </r>
    <r>
      <rPr>
        <sz val="12"/>
        <rFont val="仿宋_GB2312"/>
        <family val="3"/>
      </rPr>
      <t>，道路设计红线宽</t>
    </r>
    <r>
      <rPr>
        <sz val="12"/>
        <rFont val="Times New Roman"/>
        <family val="1"/>
      </rPr>
      <t>70</t>
    </r>
    <r>
      <rPr>
        <sz val="12"/>
        <rFont val="仿宋_GB2312"/>
        <family val="3"/>
      </rPr>
      <t>米，道路等级为城市主干路，双向</t>
    </r>
    <r>
      <rPr>
        <sz val="12"/>
        <rFont val="Times New Roman"/>
        <family val="1"/>
      </rPr>
      <t>8</t>
    </r>
    <r>
      <rPr>
        <sz val="12"/>
        <rFont val="仿宋_GB2312"/>
        <family val="3"/>
      </rPr>
      <t>车道，设计速度</t>
    </r>
    <r>
      <rPr>
        <sz val="12"/>
        <rFont val="Times New Roman"/>
        <family val="1"/>
      </rPr>
      <t>60</t>
    </r>
    <r>
      <rPr>
        <sz val="12"/>
        <rFont val="仿宋_GB2312"/>
        <family val="3"/>
      </rPr>
      <t>公里</t>
    </r>
    <r>
      <rPr>
        <sz val="12"/>
        <rFont val="Times New Roman"/>
        <family val="1"/>
      </rPr>
      <t>/</t>
    </r>
    <r>
      <rPr>
        <sz val="12"/>
        <rFont val="仿宋_GB2312"/>
        <family val="3"/>
      </rPr>
      <t>小时</t>
    </r>
  </si>
  <si>
    <t>上半年办理前期手续；三季度完成施工图审查；四季度开工建设</t>
  </si>
  <si>
    <r>
      <t>城建公司</t>
    </r>
    <r>
      <rPr>
        <sz val="12"/>
        <rFont val="Times New Roman"/>
        <family val="1"/>
      </rPr>
      <t xml:space="preserve">
</t>
    </r>
    <r>
      <rPr>
        <sz val="12"/>
        <rFont val="仿宋_GB2312"/>
        <family val="3"/>
      </rPr>
      <t>市政公司</t>
    </r>
    <r>
      <rPr>
        <sz val="12"/>
        <rFont val="Times New Roman"/>
        <family val="1"/>
      </rPr>
      <t xml:space="preserve">
</t>
    </r>
    <r>
      <rPr>
        <sz val="12"/>
        <rFont val="仿宋_GB2312"/>
        <family val="3"/>
      </rPr>
      <t>水务公司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洛阳镇</t>
    </r>
  </si>
  <si>
    <t>目前建设方案尚未明确，正在进行初设修编。年度计划安排第一季度无法实现，建议安排下半年开工。</t>
  </si>
  <si>
    <r>
      <t>国道</t>
    </r>
    <r>
      <rPr>
        <sz val="12"/>
        <rFont val="Times New Roman"/>
        <family val="1"/>
      </rPr>
      <t>324</t>
    </r>
    <r>
      <rPr>
        <sz val="12"/>
        <rFont val="仿宋_GB2312"/>
        <family val="3"/>
      </rPr>
      <t>线洛阳江大桥扩宽改造工程</t>
    </r>
  </si>
  <si>
    <r>
      <t>全长</t>
    </r>
    <r>
      <rPr>
        <sz val="12"/>
        <rFont val="Times New Roman"/>
        <family val="1"/>
      </rPr>
      <t>1.116</t>
    </r>
    <r>
      <rPr>
        <sz val="12"/>
        <rFont val="仿宋_GB2312"/>
        <family val="3"/>
      </rPr>
      <t>公里，一级公路，设计时速</t>
    </r>
    <r>
      <rPr>
        <sz val="12"/>
        <rFont val="Times New Roman"/>
        <family val="1"/>
      </rPr>
      <t>60</t>
    </r>
    <r>
      <rPr>
        <sz val="12"/>
        <rFont val="仿宋_GB2312"/>
        <family val="3"/>
      </rPr>
      <t>公里</t>
    </r>
  </si>
  <si>
    <t>前期工作</t>
  </si>
  <si>
    <r>
      <t>泉州市公路局
惠安分局</t>
    </r>
    <r>
      <rPr>
        <sz val="12"/>
        <rFont val="Times New Roman"/>
        <family val="1"/>
      </rPr>
      <t xml:space="preserve">
</t>
    </r>
    <r>
      <rPr>
        <sz val="12"/>
        <rFont val="仿宋_GB2312"/>
        <family val="3"/>
      </rPr>
      <t>洛阳镇</t>
    </r>
  </si>
  <si>
    <r>
      <t>滨湖北路（滨湖东路</t>
    </r>
    <r>
      <rPr>
        <sz val="12"/>
        <rFont val="Times New Roman"/>
        <family val="1"/>
      </rPr>
      <t>-</t>
    </r>
    <r>
      <rPr>
        <sz val="12"/>
        <rFont val="仿宋_GB2312"/>
        <family val="3"/>
      </rPr>
      <t>杏园路）</t>
    </r>
  </si>
  <si>
    <r>
      <t>滨湖北路（滨湖东路</t>
    </r>
    <r>
      <rPr>
        <sz val="12"/>
        <rFont val="Times New Roman"/>
        <family val="1"/>
      </rPr>
      <t>-</t>
    </r>
    <r>
      <rPr>
        <sz val="12"/>
        <rFont val="仿宋_GB2312"/>
        <family val="3"/>
      </rPr>
      <t>杏园路</t>
    </r>
    <r>
      <rPr>
        <sz val="12"/>
        <rFont val="Times New Roman"/>
        <family val="1"/>
      </rPr>
      <t>)</t>
    </r>
    <r>
      <rPr>
        <sz val="12"/>
        <rFont val="仿宋_GB2312"/>
        <family val="3"/>
      </rPr>
      <t>为城市主干路</t>
    </r>
    <r>
      <rPr>
        <sz val="12"/>
        <rFont val="Times New Roman"/>
        <family val="1"/>
      </rPr>
      <t>,</t>
    </r>
    <r>
      <rPr>
        <sz val="12"/>
        <rFont val="仿宋_GB2312"/>
        <family val="3"/>
      </rPr>
      <t>全长约</t>
    </r>
    <r>
      <rPr>
        <sz val="12"/>
        <rFont val="Times New Roman"/>
        <family val="1"/>
      </rPr>
      <t>410m,</t>
    </r>
    <r>
      <rPr>
        <sz val="12"/>
        <rFont val="仿宋_GB2312"/>
        <family val="3"/>
      </rPr>
      <t>宽约</t>
    </r>
    <r>
      <rPr>
        <sz val="12"/>
        <rFont val="Times New Roman"/>
        <family val="1"/>
      </rPr>
      <t>50m</t>
    </r>
    <r>
      <rPr>
        <sz val="12"/>
        <rFont val="仿宋_GB2312"/>
        <family val="3"/>
      </rPr>
      <t>，建安费约</t>
    </r>
    <r>
      <rPr>
        <sz val="12"/>
        <rFont val="Times New Roman"/>
        <family val="1"/>
      </rPr>
      <t>3100</t>
    </r>
    <r>
      <rPr>
        <sz val="12"/>
        <rFont val="仿宋_GB2312"/>
        <family val="3"/>
      </rPr>
      <t>万元</t>
    </r>
  </si>
  <si>
    <t>一、二、三季度完成项目建议书的批复、选址及用地预审意见书、工程可行性研究报告的批复、初步设计的批复、用地规划许可证、水保、环评、施工图设计及审查等前期工作，四季度启动施工招标</t>
  </si>
  <si>
    <r>
      <t>110kV</t>
    </r>
    <r>
      <rPr>
        <sz val="12"/>
        <rFont val="仿宋_GB2312"/>
        <family val="3"/>
      </rPr>
      <t>张坂二输变电工程</t>
    </r>
  </si>
  <si>
    <r>
      <t>新增变电容量</t>
    </r>
    <r>
      <rPr>
        <sz val="12"/>
        <rFont val="Times New Roman"/>
        <family val="1"/>
      </rPr>
      <t>100MVA</t>
    </r>
    <r>
      <rPr>
        <sz val="12"/>
        <rFont val="仿宋_GB2312"/>
        <family val="3"/>
      </rPr>
      <t>，</t>
    </r>
    <r>
      <rPr>
        <sz val="12"/>
        <rFont val="Times New Roman"/>
        <family val="1"/>
      </rPr>
      <t xml:space="preserve">
</t>
    </r>
    <r>
      <rPr>
        <sz val="12"/>
        <rFont val="仿宋_GB2312"/>
        <family val="3"/>
      </rPr>
      <t>新建</t>
    </r>
    <r>
      <rPr>
        <sz val="12"/>
        <rFont val="Times New Roman"/>
        <family val="1"/>
      </rPr>
      <t>110kV</t>
    </r>
    <r>
      <rPr>
        <sz val="12"/>
        <rFont val="仿宋_GB2312"/>
        <family val="3"/>
      </rPr>
      <t>线路</t>
    </r>
    <r>
      <rPr>
        <sz val="12"/>
        <rFont val="Times New Roman"/>
        <family val="1"/>
      </rPr>
      <t>4.25</t>
    </r>
    <r>
      <rPr>
        <sz val="12"/>
        <rFont val="仿宋_GB2312"/>
        <family val="3"/>
      </rPr>
      <t>公里</t>
    </r>
  </si>
  <si>
    <t>一季度完成项目核准；二季度完成土地报批；三季度完成不动产权证和工规证办理；四季度完成施工招标，年度前开工建设</t>
  </si>
  <si>
    <t>惠安供电公司
张坂镇</t>
  </si>
  <si>
    <r>
      <t>110kV</t>
    </r>
    <r>
      <rPr>
        <sz val="12"/>
        <rFont val="仿宋_GB2312"/>
        <family val="3"/>
      </rPr>
      <t>白沙输变电工程</t>
    </r>
  </si>
  <si>
    <r>
      <t>洛阳镇</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百崎乡</t>
    </r>
  </si>
  <si>
    <r>
      <t>新增变电容量</t>
    </r>
    <r>
      <rPr>
        <sz val="12"/>
        <rFont val="Times New Roman"/>
        <family val="1"/>
      </rPr>
      <t>100MVA</t>
    </r>
    <r>
      <rPr>
        <sz val="12"/>
        <rFont val="仿宋_GB2312"/>
        <family val="3"/>
      </rPr>
      <t>，</t>
    </r>
    <r>
      <rPr>
        <sz val="12"/>
        <rFont val="Times New Roman"/>
        <family val="1"/>
      </rPr>
      <t xml:space="preserve">
</t>
    </r>
    <r>
      <rPr>
        <sz val="12"/>
        <rFont val="仿宋_GB2312"/>
        <family val="3"/>
      </rPr>
      <t>新建</t>
    </r>
    <r>
      <rPr>
        <sz val="12"/>
        <rFont val="Times New Roman"/>
        <family val="1"/>
      </rPr>
      <t>110kV</t>
    </r>
    <r>
      <rPr>
        <sz val="12"/>
        <rFont val="仿宋_GB2312"/>
        <family val="3"/>
      </rPr>
      <t>线路</t>
    </r>
    <r>
      <rPr>
        <sz val="12"/>
        <rFont val="Times New Roman"/>
        <family val="1"/>
      </rPr>
      <t>9</t>
    </r>
    <r>
      <rPr>
        <sz val="12"/>
        <rFont val="仿宋_GB2312"/>
        <family val="3"/>
      </rPr>
      <t>公里</t>
    </r>
  </si>
  <si>
    <t>一季度完成土地报批；二季度完成不动产权证和工规证办理；三季度完成施工图审查；四季度完成施工招标，年度前开工建设</t>
  </si>
  <si>
    <r>
      <t>惠安供电公司
洛阳镇</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百崎乡</t>
    </r>
  </si>
  <si>
    <r>
      <t>110kV</t>
    </r>
    <r>
      <rPr>
        <sz val="12"/>
        <rFont val="仿宋_GB2312"/>
        <family val="3"/>
      </rPr>
      <t>百崎</t>
    </r>
    <r>
      <rPr>
        <sz val="12"/>
        <rFont val="Times New Roman"/>
        <family val="1"/>
      </rPr>
      <t>—</t>
    </r>
    <r>
      <rPr>
        <sz val="12"/>
        <rFont val="仿宋_GB2312"/>
        <family val="3"/>
      </rPr>
      <t>东园线路工程</t>
    </r>
  </si>
  <si>
    <r>
      <t>百崎乡</t>
    </r>
    <r>
      <rPr>
        <sz val="12"/>
        <rFont val="Times New Roman"/>
        <family val="1"/>
      </rPr>
      <t xml:space="preserve">
</t>
    </r>
    <r>
      <rPr>
        <sz val="12"/>
        <rFont val="仿宋_GB2312"/>
        <family val="3"/>
      </rPr>
      <t>东园镇</t>
    </r>
  </si>
  <si>
    <r>
      <t>新建</t>
    </r>
    <r>
      <rPr>
        <sz val="12"/>
        <rFont val="Times New Roman"/>
        <family val="1"/>
      </rPr>
      <t>110kV</t>
    </r>
    <r>
      <rPr>
        <sz val="12"/>
        <rFont val="仿宋_GB2312"/>
        <family val="3"/>
      </rPr>
      <t>线路</t>
    </r>
    <r>
      <rPr>
        <sz val="12"/>
        <rFont val="Times New Roman"/>
        <family val="1"/>
      </rPr>
      <t>10</t>
    </r>
    <r>
      <rPr>
        <sz val="12"/>
        <rFont val="仿宋_GB2312"/>
        <family val="3"/>
      </rPr>
      <t>公里</t>
    </r>
  </si>
  <si>
    <t>一季度完成可研批复；二季度完成项目核准；三季度完成初设批复；四季度完成施工图审查</t>
  </si>
  <si>
    <r>
      <t>惠安供电公司
百崎乡</t>
    </r>
    <r>
      <rPr>
        <sz val="12"/>
        <rFont val="Times New Roman"/>
        <family val="1"/>
      </rPr>
      <t xml:space="preserve">
</t>
    </r>
    <r>
      <rPr>
        <sz val="12"/>
        <rFont val="仿宋_GB2312"/>
        <family val="3"/>
      </rPr>
      <t>东园镇</t>
    </r>
  </si>
  <si>
    <r>
      <t>国家广电总局</t>
    </r>
    <r>
      <rPr>
        <sz val="12"/>
        <rFont val="Times New Roman"/>
        <family val="1"/>
      </rPr>
      <t>641</t>
    </r>
    <r>
      <rPr>
        <sz val="12"/>
        <rFont val="仿宋_GB2312"/>
        <family val="3"/>
      </rPr>
      <t>台迁建项目</t>
    </r>
  </si>
  <si>
    <r>
      <t>将现有</t>
    </r>
    <r>
      <rPr>
        <sz val="12"/>
        <rFont val="Times New Roman"/>
        <family val="1"/>
      </rPr>
      <t>641</t>
    </r>
    <r>
      <rPr>
        <sz val="12"/>
        <rFont val="仿宋_GB2312"/>
        <family val="3"/>
      </rPr>
      <t>台整体搬迁到新址，主要包括两副中波天线和一副短波天线</t>
    </r>
  </si>
  <si>
    <t>张庭波</t>
  </si>
  <si>
    <t>泉州秀涂港铁路专用线</t>
  </si>
  <si>
    <r>
      <t>东园镇</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洛阳镇</t>
    </r>
  </si>
  <si>
    <r>
      <t>全长</t>
    </r>
    <r>
      <rPr>
        <sz val="12"/>
        <rFont val="Times New Roman"/>
        <family val="1"/>
      </rPr>
      <t>25.715</t>
    </r>
    <r>
      <rPr>
        <sz val="12"/>
        <rFont val="仿宋_GB2312"/>
        <family val="3"/>
      </rPr>
      <t>公里，起点秀涂人工岛，终点惠安县黄塘站与兴泉铁路接轨</t>
    </r>
  </si>
  <si>
    <t>林承报</t>
  </si>
  <si>
    <t>13860752833</t>
  </si>
  <si>
    <r>
      <t>市铁办</t>
    </r>
    <r>
      <rPr>
        <sz val="12"/>
        <rFont val="Times New Roman"/>
        <family val="1"/>
      </rPr>
      <t xml:space="preserve">
</t>
    </r>
    <r>
      <rPr>
        <sz val="12"/>
        <rFont val="仿宋_GB2312"/>
        <family val="3"/>
      </rPr>
      <t>开发公司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张坂镇</t>
    </r>
    <r>
      <rPr>
        <sz val="12"/>
        <rFont val="Times New Roman"/>
        <family val="1"/>
      </rPr>
      <t xml:space="preserve">
</t>
    </r>
    <r>
      <rPr>
        <sz val="12"/>
        <rFont val="仿宋_GB2312"/>
        <family val="3"/>
      </rPr>
      <t>洛阳镇</t>
    </r>
  </si>
  <si>
    <t>科经</t>
  </si>
  <si>
    <t>该项目目前正在与业主单位洽商，存在由国家广电总局自行建设，我区仅予资金补偿的可能（建议不予列入计划，待明确后再行统计）</t>
  </si>
  <si>
    <t>金屿通道</t>
  </si>
  <si>
    <t>新建城东至洛阳通道</t>
  </si>
  <si>
    <t>上半年项目桥梁建设方案涉及湿地问题若能解决，则项目用海用地申报工作，完成工可批复；下半年完成项目初步设计阶段的地勘及设计报审工作</t>
  </si>
  <si>
    <r>
      <t>泉州交发集团</t>
    </r>
    <r>
      <rPr>
        <sz val="12"/>
        <rFont val="Times New Roman"/>
        <family val="1"/>
      </rPr>
      <t xml:space="preserve">
</t>
    </r>
    <r>
      <rPr>
        <sz val="12"/>
        <rFont val="仿宋_GB2312"/>
        <family val="3"/>
      </rPr>
      <t>洛阳镇</t>
    </r>
  </si>
  <si>
    <t>百崎通道</t>
  </si>
  <si>
    <t>新建城东至百崎通道</t>
  </si>
  <si>
    <t>上半年桥梁工可方案送省发改委审查，并按审查意见修编完成；下半年开展各前置专题工作，工可修编完成送省发改委报复</t>
  </si>
  <si>
    <r>
      <t>泉州交发集团</t>
    </r>
    <r>
      <rPr>
        <sz val="12"/>
        <rFont val="Times New Roman"/>
        <family val="1"/>
      </rPr>
      <t xml:space="preserve">
</t>
    </r>
    <r>
      <rPr>
        <sz val="12"/>
        <rFont val="仿宋_GB2312"/>
        <family val="3"/>
      </rPr>
      <t>百崎乡</t>
    </r>
  </si>
  <si>
    <t>台商投资区碳化硅系列材料制造项目</t>
  </si>
  <si>
    <r>
      <t>项目总投资</t>
    </r>
    <r>
      <rPr>
        <sz val="12"/>
        <rFont val="Times New Roman"/>
        <family val="1"/>
      </rPr>
      <t>12</t>
    </r>
    <r>
      <rPr>
        <sz val="12"/>
        <rFont val="仿宋_GB2312"/>
        <family val="3"/>
      </rPr>
      <t>亿元，一期拟投资</t>
    </r>
    <r>
      <rPr>
        <sz val="12"/>
        <rFont val="Times New Roman"/>
        <family val="1"/>
      </rPr>
      <t>7</t>
    </r>
    <r>
      <rPr>
        <sz val="12"/>
        <rFont val="仿宋_GB2312"/>
        <family val="3"/>
      </rPr>
      <t>亿元，租赁厂房面积</t>
    </r>
    <r>
      <rPr>
        <sz val="12"/>
        <rFont val="Times New Roman"/>
        <family val="1"/>
      </rPr>
      <t>11000</t>
    </r>
    <r>
      <rPr>
        <sz val="12"/>
        <rFont val="仿宋_GB2312"/>
        <family val="3"/>
      </rPr>
      <t>平方米（其中，</t>
    </r>
    <r>
      <rPr>
        <sz val="12"/>
        <rFont val="Times New Roman"/>
        <family val="1"/>
      </rPr>
      <t>7000</t>
    </r>
    <r>
      <rPr>
        <sz val="12"/>
        <rFont val="仿宋_GB2312"/>
        <family val="3"/>
      </rPr>
      <t>平方米厂房作为生产车间，</t>
    </r>
    <r>
      <rPr>
        <sz val="12"/>
        <rFont val="Times New Roman"/>
        <family val="1"/>
      </rPr>
      <t>4000</t>
    </r>
    <r>
      <rPr>
        <sz val="12"/>
        <rFont val="仿宋_GB2312"/>
        <family val="3"/>
      </rPr>
      <t>平方米作为办公室、会议室、员工休闲区等），将引进碳化硅长晶机台、切磨抛设备、晶圆加工设备等</t>
    </r>
    <r>
      <rPr>
        <sz val="12"/>
        <rFont val="Times New Roman"/>
        <family val="1"/>
      </rPr>
      <t>50</t>
    </r>
    <r>
      <rPr>
        <sz val="12"/>
        <rFont val="仿宋_GB2312"/>
        <family val="3"/>
      </rPr>
      <t>～</t>
    </r>
    <r>
      <rPr>
        <sz val="12"/>
        <rFont val="Times New Roman"/>
        <family val="1"/>
      </rPr>
      <t>60</t>
    </r>
    <r>
      <rPr>
        <sz val="12"/>
        <rFont val="仿宋_GB2312"/>
        <family val="3"/>
      </rPr>
      <t>台生产设备，计划生产</t>
    </r>
    <r>
      <rPr>
        <sz val="12"/>
        <rFont val="Times New Roman"/>
        <family val="1"/>
      </rPr>
      <t>4</t>
    </r>
    <r>
      <rPr>
        <sz val="12"/>
        <rFont val="仿宋_GB2312"/>
        <family val="3"/>
      </rPr>
      <t>英寸～</t>
    </r>
    <r>
      <rPr>
        <sz val="12"/>
        <rFont val="Times New Roman"/>
        <family val="1"/>
      </rPr>
      <t>6</t>
    </r>
    <r>
      <rPr>
        <sz val="12"/>
        <rFont val="仿宋_GB2312"/>
        <family val="3"/>
      </rPr>
      <t>英寸碳化硅晶棒，</t>
    </r>
    <r>
      <rPr>
        <sz val="12"/>
        <rFont val="Times New Roman"/>
        <family val="1"/>
      </rPr>
      <t>4</t>
    </r>
    <r>
      <rPr>
        <sz val="12"/>
        <rFont val="仿宋_GB2312"/>
        <family val="3"/>
      </rPr>
      <t>英寸～</t>
    </r>
    <r>
      <rPr>
        <sz val="12"/>
        <rFont val="Times New Roman"/>
        <family val="1"/>
      </rPr>
      <t>6</t>
    </r>
    <r>
      <rPr>
        <sz val="12"/>
        <rFont val="仿宋_GB2312"/>
        <family val="3"/>
      </rPr>
      <t>英寸碳化硅衬底</t>
    </r>
  </si>
  <si>
    <t>一、二、三季度完成前期工作；四季度争取动工</t>
  </si>
  <si>
    <t>金恒发新材料项目</t>
  </si>
  <si>
    <r>
      <t>拟购置新设备</t>
    </r>
    <r>
      <rPr>
        <sz val="12"/>
        <rFont val="Times New Roman"/>
        <family val="1"/>
      </rPr>
      <t>30</t>
    </r>
    <r>
      <rPr>
        <sz val="12"/>
        <rFont val="仿宋_GB2312"/>
        <family val="3"/>
      </rPr>
      <t>条和辅助设备，计划建设现代化标准车间面积、食堂、宿舍等，总建筑面积约</t>
    </r>
    <r>
      <rPr>
        <sz val="12"/>
        <rFont val="Times New Roman"/>
        <family val="1"/>
      </rPr>
      <t>2.8</t>
    </r>
    <r>
      <rPr>
        <sz val="12"/>
        <rFont val="仿宋_GB2312"/>
        <family val="3"/>
      </rPr>
      <t>万平方米</t>
    </r>
  </si>
  <si>
    <t>捷胜数字化智能装备项目</t>
  </si>
  <si>
    <r>
      <t>拟引进数控冲床、激光切割、精密</t>
    </r>
    <r>
      <rPr>
        <sz val="12"/>
        <rFont val="Times New Roman"/>
        <family val="1"/>
      </rPr>
      <t>CNC</t>
    </r>
    <r>
      <rPr>
        <sz val="12"/>
        <rFont val="仿宋_GB2312"/>
        <family val="3"/>
      </rPr>
      <t>加工、机器人焊接、机器人组装等高端装备和数字化制造、精密制造、敏捷制造、数字孪生等生产技术，生产</t>
    </r>
    <r>
      <rPr>
        <sz val="12"/>
        <rFont val="Times New Roman"/>
        <family val="1"/>
      </rPr>
      <t>3D</t>
    </r>
    <r>
      <rPr>
        <sz val="12"/>
        <rFont val="仿宋_GB2312"/>
        <family val="3"/>
      </rPr>
      <t>视觉机器人喷涂生产线、智能自动化生产线等智能装备，建设集数字化、智能装备、精密制造的生产研发基地</t>
    </r>
  </si>
  <si>
    <t>超纤新材料研究技术中心项目</t>
  </si>
  <si>
    <r>
      <t>项目用地约</t>
    </r>
    <r>
      <rPr>
        <sz val="12"/>
        <rFont val="Times New Roman"/>
        <family val="1"/>
      </rPr>
      <t>35</t>
    </r>
    <r>
      <rPr>
        <sz val="12"/>
        <rFont val="仿宋_GB2312"/>
        <family val="3"/>
      </rPr>
      <t>亩，研发技术中心大楼、专家人才公寓、商业及生活配套等，总建筑面积约</t>
    </r>
    <r>
      <rPr>
        <sz val="12"/>
        <rFont val="Times New Roman"/>
        <family val="1"/>
      </rPr>
      <t>4.2</t>
    </r>
    <r>
      <rPr>
        <sz val="12"/>
        <rFont val="仿宋_GB2312"/>
        <family val="3"/>
      </rPr>
      <t>万平方米，其中技术中心大楼</t>
    </r>
    <r>
      <rPr>
        <sz val="12"/>
        <rFont val="Times New Roman"/>
        <family val="1"/>
      </rPr>
      <t>18000</t>
    </r>
    <r>
      <rPr>
        <sz val="12"/>
        <rFont val="宋体"/>
        <family val="0"/>
      </rPr>
      <t>㎡</t>
    </r>
    <r>
      <rPr>
        <sz val="12"/>
        <rFont val="仿宋_GB2312"/>
        <family val="3"/>
      </rPr>
      <t>，专家人才公寓</t>
    </r>
    <r>
      <rPr>
        <sz val="12"/>
        <rFont val="Times New Roman"/>
        <family val="1"/>
      </rPr>
      <t>18000</t>
    </r>
    <r>
      <rPr>
        <sz val="12"/>
        <rFont val="宋体"/>
        <family val="0"/>
      </rPr>
      <t>㎡</t>
    </r>
    <r>
      <rPr>
        <sz val="12"/>
        <rFont val="仿宋_GB2312"/>
        <family val="3"/>
      </rPr>
      <t>，商业及生活配套约</t>
    </r>
    <r>
      <rPr>
        <sz val="12"/>
        <rFont val="Times New Roman"/>
        <family val="1"/>
      </rPr>
      <t>6000</t>
    </r>
    <r>
      <rPr>
        <sz val="12"/>
        <rFont val="宋体"/>
        <family val="0"/>
      </rPr>
      <t>㎡</t>
    </r>
  </si>
  <si>
    <t>路港新型材料科技产业园项目</t>
  </si>
  <si>
    <t>建设新型材料科技产业园项目，主要从事装配式高强奥氏体不锈钢芯板、防腐隔热不锈钢瓦、高强奥氏体不锈钢防撞护栏、高强奥氏体不锈钢围护体系（墙板、楼承板、屋面板）等新型材料的生产、拼装，自营和代理各类新型材料商品及技术的进出口和经营业务</t>
  </si>
  <si>
    <t>上半年完成土地征迁；三季度完成土地报批；四季度完成土地出让</t>
  </si>
  <si>
    <t>新越科技创新园项目</t>
  </si>
  <si>
    <r>
      <t>建设集真空镀膜的研发、生产、营销、售后为一体的新越科技创新园，总建筑面积约</t>
    </r>
    <r>
      <rPr>
        <sz val="12"/>
        <rFont val="Times New Roman"/>
        <family val="1"/>
      </rPr>
      <t>10</t>
    </r>
    <r>
      <rPr>
        <sz val="12"/>
        <rFont val="仿宋_GB2312"/>
        <family val="3"/>
      </rPr>
      <t>万平方米</t>
    </r>
  </si>
  <si>
    <t>中银聚荣制造业中小企业产业园项目</t>
  </si>
  <si>
    <t>根据生产制造、研发孵化类型企业需求和定制，建设专业个性化厂房、多功能标准厂房及商务、生产配套设施，打造以科技创新型企业为主的制造业中小企业产业园</t>
  </si>
  <si>
    <t>智能制造机械装备产业园项目</t>
  </si>
  <si>
    <t>产业园将聚焦智能装备、精密机械制造等领域，引入产业链上下游的企业、配套企业，打造专业的智能制造机械装备产业园</t>
  </si>
  <si>
    <t>千业健康食品生产基地项目</t>
  </si>
  <si>
    <r>
      <t>引进</t>
    </r>
    <r>
      <rPr>
        <sz val="12"/>
        <rFont val="Times New Roman"/>
        <family val="1"/>
      </rPr>
      <t>5</t>
    </r>
    <r>
      <rPr>
        <sz val="12"/>
        <rFont val="仿宋_GB2312"/>
        <family val="3"/>
      </rPr>
      <t>条高精级电脑全自动化流水线，实现产品多样化及产销一体化，打造现代化快销健康食品的示范企业。建设内容包括厂房、宿舍楼、办公楼及产品研发中心等，总建筑面积约</t>
    </r>
    <r>
      <rPr>
        <sz val="12"/>
        <rFont val="Times New Roman"/>
        <family val="1"/>
      </rPr>
      <t>5.8</t>
    </r>
    <r>
      <rPr>
        <sz val="12"/>
        <rFont val="仿宋_GB2312"/>
        <family val="3"/>
      </rPr>
      <t>万平方米</t>
    </r>
  </si>
  <si>
    <t>万安华科电子研发生产基地二期项目</t>
  </si>
  <si>
    <r>
      <t>建设</t>
    </r>
    <r>
      <rPr>
        <sz val="12"/>
        <rFont val="Times New Roman"/>
        <family val="1"/>
      </rPr>
      <t>2</t>
    </r>
    <r>
      <rPr>
        <sz val="12"/>
        <rFont val="仿宋_GB2312"/>
        <family val="3"/>
      </rPr>
      <t>万平方米现代智能化生产厂区，引进多条引信芯片生产线</t>
    </r>
  </si>
  <si>
    <r>
      <t>立亚特种纤维</t>
    </r>
    <r>
      <rPr>
        <sz val="12"/>
        <rFont val="Times New Roman"/>
        <family val="1"/>
      </rPr>
      <t>“</t>
    </r>
    <r>
      <rPr>
        <sz val="12"/>
        <rFont val="仿宋_GB2312"/>
        <family val="3"/>
      </rPr>
      <t>预制体编织</t>
    </r>
    <r>
      <rPr>
        <sz val="12"/>
        <rFont val="Times New Roman"/>
        <family val="1"/>
      </rPr>
      <t>”</t>
    </r>
    <r>
      <rPr>
        <sz val="12"/>
        <rFont val="仿宋_GB2312"/>
        <family val="3"/>
      </rPr>
      <t>项目</t>
    </r>
  </si>
  <si>
    <t>建设智能化厂区、科研中心等配套设施</t>
  </si>
  <si>
    <t>上半年完成土地征迁；三季度完成土地出让；四季度前期工作</t>
  </si>
  <si>
    <t>光伏储能产业园项目</t>
  </si>
  <si>
    <r>
      <t>与全球在该领域最领先的德国莱茵</t>
    </r>
    <r>
      <rPr>
        <sz val="12"/>
        <rFont val="Times New Roman"/>
        <family val="1"/>
      </rPr>
      <t>TUV</t>
    </r>
    <r>
      <rPr>
        <sz val="12"/>
        <rFont val="仿宋_GB2312"/>
        <family val="3"/>
      </rPr>
      <t>深度合作，搭建包括光伏组件阵列、光伏控制器、电池组、电池管理系统（</t>
    </r>
    <r>
      <rPr>
        <sz val="12"/>
        <rFont val="Times New Roman"/>
        <family val="1"/>
      </rPr>
      <t>BMS</t>
    </r>
    <r>
      <rPr>
        <sz val="12"/>
        <rFont val="仿宋_GB2312"/>
        <family val="3"/>
      </rPr>
      <t>）、逆变器以及相应的储能电站联合控制调度系统等在内的发电系统架构</t>
    </r>
  </si>
  <si>
    <t>浩博新材料项目</t>
  </si>
  <si>
    <r>
      <t>建设</t>
    </r>
    <r>
      <rPr>
        <sz val="12"/>
        <rFont val="Times New Roman"/>
        <family val="1"/>
      </rPr>
      <t>PMI</t>
    </r>
    <r>
      <rPr>
        <sz val="12"/>
        <rFont val="仿宋_GB2312"/>
        <family val="3"/>
      </rPr>
      <t>泡沫半成品配料固化生产线</t>
    </r>
    <r>
      <rPr>
        <sz val="12"/>
        <rFont val="Times New Roman"/>
        <family val="1"/>
      </rPr>
      <t>20</t>
    </r>
    <r>
      <rPr>
        <sz val="12"/>
        <rFont val="仿宋_GB2312"/>
        <family val="3"/>
      </rPr>
      <t>条，后端深加工建设适用于风电、船艇、航空航天等大型构件生产线</t>
    </r>
    <r>
      <rPr>
        <sz val="12"/>
        <rFont val="Times New Roman"/>
        <family val="1"/>
      </rPr>
      <t>20</t>
    </r>
    <r>
      <rPr>
        <sz val="12"/>
        <rFont val="仿宋_GB2312"/>
        <family val="3"/>
      </rPr>
      <t>条，医疗、轻工、运动器材、</t>
    </r>
    <r>
      <rPr>
        <sz val="12"/>
        <rFont val="Times New Roman"/>
        <family val="1"/>
      </rPr>
      <t>3C</t>
    </r>
    <r>
      <rPr>
        <sz val="12"/>
        <rFont val="仿宋_GB2312"/>
        <family val="3"/>
      </rPr>
      <t>电子行业、浮标等新型构件生产线</t>
    </r>
    <r>
      <rPr>
        <sz val="12"/>
        <rFont val="Times New Roman"/>
        <family val="1"/>
      </rPr>
      <t>10</t>
    </r>
    <r>
      <rPr>
        <sz val="12"/>
        <rFont val="仿宋_GB2312"/>
        <family val="3"/>
      </rPr>
      <t>条</t>
    </r>
  </si>
  <si>
    <t>李德福</t>
  </si>
  <si>
    <t>删除</t>
  </si>
  <si>
    <t>护理智能化生产项目</t>
  </si>
  <si>
    <r>
      <t>引进</t>
    </r>
    <r>
      <rPr>
        <sz val="12"/>
        <rFont val="Times New Roman"/>
        <family val="1"/>
      </rPr>
      <t>3</t>
    </r>
    <r>
      <rPr>
        <sz val="12"/>
        <rFont val="仿宋_GB2312"/>
        <family val="3"/>
      </rPr>
      <t>条进口自动化生产线，建设</t>
    </r>
    <r>
      <rPr>
        <sz val="12"/>
        <rFont val="Times New Roman"/>
        <family val="1"/>
      </rPr>
      <t>1</t>
    </r>
    <r>
      <rPr>
        <sz val="12"/>
        <rFont val="仿宋_GB2312"/>
        <family val="3"/>
      </rPr>
      <t>栋研发办公大楼、</t>
    </r>
    <r>
      <rPr>
        <sz val="12"/>
        <rFont val="Times New Roman"/>
        <family val="1"/>
      </rPr>
      <t>3</t>
    </r>
    <r>
      <rPr>
        <sz val="12"/>
        <rFont val="仿宋_GB2312"/>
        <family val="3"/>
      </rPr>
      <t>栋十万级洁净车间、</t>
    </r>
    <r>
      <rPr>
        <sz val="12"/>
        <rFont val="Times New Roman"/>
        <family val="1"/>
      </rPr>
      <t>1</t>
    </r>
    <r>
      <rPr>
        <sz val="12"/>
        <rFont val="仿宋_GB2312"/>
        <family val="3"/>
      </rPr>
      <t>栋仓库、</t>
    </r>
    <r>
      <rPr>
        <sz val="12"/>
        <rFont val="Times New Roman"/>
        <family val="1"/>
      </rPr>
      <t>1</t>
    </r>
    <r>
      <rPr>
        <sz val="12"/>
        <rFont val="仿宋_GB2312"/>
        <family val="3"/>
      </rPr>
      <t>栋宿舍等，建筑总面积约</t>
    </r>
    <r>
      <rPr>
        <sz val="12"/>
        <rFont val="Times New Roman"/>
        <family val="1"/>
      </rPr>
      <t>5</t>
    </r>
    <r>
      <rPr>
        <sz val="12"/>
        <rFont val="仿宋_GB2312"/>
        <family val="3"/>
      </rPr>
      <t>万平方米，建设期限</t>
    </r>
    <r>
      <rPr>
        <sz val="12"/>
        <rFont val="Times New Roman"/>
        <family val="1"/>
      </rPr>
      <t>12</t>
    </r>
    <r>
      <rPr>
        <sz val="12"/>
        <rFont val="仿宋_GB2312"/>
        <family val="3"/>
      </rPr>
      <t>个月</t>
    </r>
  </si>
  <si>
    <t>刘木生</t>
  </si>
  <si>
    <t>禾力机械制造项目</t>
  </si>
  <si>
    <t>购置数控车床、数控铣床、装配生产线、测试检测等设备，生产挖掘机、推土机电器元件、配件；挖掘机、推土机整机及配件等产品。主要建设内容包括：电器配件生产车间、总装生产线车间、产品研发中心、仓库及其生产、生活配套设施等</t>
  </si>
  <si>
    <t>彩蝶湾</t>
  </si>
  <si>
    <r>
      <t>规划用地约</t>
    </r>
    <r>
      <rPr>
        <sz val="12"/>
        <rFont val="Times New Roman"/>
        <family val="1"/>
      </rPr>
      <t>800-1000</t>
    </r>
    <r>
      <rPr>
        <sz val="12"/>
        <rFont val="仿宋_GB2312"/>
        <family val="3"/>
      </rPr>
      <t>亩。建设内容包括银发养生寓所、社区医疗服务中心、老人大学、国学文化交流中心、两岸传统艺术文创中心、运动馆所、幼稚园、三甲医院医护人员公寓及相关商业配套设施等，形成以高端银发族健康养生文创为主旨的复合园区</t>
    </r>
  </si>
  <si>
    <t>何亚倩</t>
  </si>
  <si>
    <r>
      <t>投资促进局</t>
    </r>
    <r>
      <rPr>
        <sz val="12"/>
        <rFont val="Times New Roman"/>
        <family val="1"/>
      </rPr>
      <t xml:space="preserve">
</t>
    </r>
    <r>
      <rPr>
        <sz val="12"/>
        <rFont val="仿宋_GB2312"/>
        <family val="3"/>
      </rPr>
      <t>洛阳镇</t>
    </r>
  </si>
  <si>
    <t>海丝中心项目（慈善大厦）</t>
  </si>
  <si>
    <r>
      <t>用地</t>
    </r>
    <r>
      <rPr>
        <sz val="12"/>
        <rFont val="Times New Roman"/>
        <family val="1"/>
      </rPr>
      <t>19</t>
    </r>
    <r>
      <rPr>
        <sz val="12"/>
        <rFont val="仿宋_GB2312"/>
        <family val="3"/>
      </rPr>
      <t>亩，规划建筑面积</t>
    </r>
    <r>
      <rPr>
        <sz val="12"/>
        <rFont val="Times New Roman"/>
        <family val="1"/>
      </rPr>
      <t>8</t>
    </r>
    <r>
      <rPr>
        <sz val="12"/>
        <rFont val="仿宋_GB2312"/>
        <family val="3"/>
      </rPr>
      <t>万平方米，建设台投企业兴业发展的经济总部，区</t>
    </r>
    <r>
      <rPr>
        <sz val="12"/>
        <rFont val="Times New Roman"/>
        <family val="1"/>
      </rPr>
      <t>ZF</t>
    </r>
    <r>
      <rPr>
        <sz val="12"/>
        <rFont val="仿宋_GB2312"/>
        <family val="3"/>
      </rPr>
      <t>将在代办服务、购买入驻、税收返还、人才政策、产权出租和转让等方面提供最优惠的政策和保姆式的服务</t>
    </r>
  </si>
  <si>
    <r>
      <t>区慈善总会</t>
    </r>
    <r>
      <rPr>
        <sz val="12"/>
        <rFont val="Times New Roman"/>
        <family val="1"/>
      </rPr>
      <t xml:space="preserve">
</t>
    </r>
    <r>
      <rPr>
        <sz val="12"/>
        <rFont val="仿宋_GB2312"/>
        <family val="3"/>
      </rPr>
      <t>城建公司</t>
    </r>
    <r>
      <rPr>
        <sz val="12"/>
        <rFont val="Times New Roman"/>
        <family val="1"/>
      </rPr>
      <t xml:space="preserve">
</t>
    </r>
    <r>
      <rPr>
        <sz val="12"/>
        <rFont val="仿宋_GB2312"/>
        <family val="3"/>
      </rPr>
      <t>东园镇</t>
    </r>
  </si>
  <si>
    <t>泉州台商投资区社会化巡防训练基地</t>
  </si>
  <si>
    <r>
      <t>基地建设用地总面积约</t>
    </r>
    <r>
      <rPr>
        <sz val="12"/>
        <rFont val="Times New Roman"/>
        <family val="1"/>
      </rPr>
      <t>80</t>
    </r>
    <r>
      <rPr>
        <sz val="12"/>
        <rFont val="仿宋_GB2312"/>
        <family val="3"/>
      </rPr>
      <t>亩，总建筑面积约</t>
    </r>
    <r>
      <rPr>
        <sz val="12"/>
        <rFont val="Times New Roman"/>
        <family val="1"/>
      </rPr>
      <t>16500</t>
    </r>
    <r>
      <rPr>
        <sz val="12"/>
        <rFont val="仿宋_GB2312"/>
        <family val="3"/>
      </rPr>
      <t>平方米。</t>
    </r>
    <r>
      <rPr>
        <sz val="12"/>
        <rFont val="Times New Roman"/>
        <family val="1"/>
      </rPr>
      <t xml:space="preserve">
</t>
    </r>
    <r>
      <rPr>
        <sz val="12"/>
        <rFont val="仿宋_GB2312"/>
        <family val="3"/>
      </rPr>
      <t>一期规划建设用地约</t>
    </r>
    <r>
      <rPr>
        <sz val="12"/>
        <rFont val="Times New Roman"/>
        <family val="1"/>
      </rPr>
      <t>30</t>
    </r>
    <r>
      <rPr>
        <sz val="12"/>
        <rFont val="仿宋_GB2312"/>
        <family val="3"/>
      </rPr>
      <t>亩，拟建设项目有：执法办案场所及实训基地（建筑面积约</t>
    </r>
    <r>
      <rPr>
        <sz val="12"/>
        <rFont val="Times New Roman"/>
        <family val="1"/>
      </rPr>
      <t>5000</t>
    </r>
    <r>
      <rPr>
        <sz val="12"/>
        <rFont val="仿宋_GB2312"/>
        <family val="3"/>
      </rPr>
      <t>平方米）、一期室外配套设施（建筑面积约</t>
    </r>
    <r>
      <rPr>
        <sz val="12"/>
        <rFont val="Times New Roman"/>
        <family val="1"/>
      </rPr>
      <t>1500</t>
    </r>
    <r>
      <rPr>
        <sz val="12"/>
        <rFont val="仿宋_GB2312"/>
        <family val="3"/>
      </rPr>
      <t>平方米）。</t>
    </r>
    <r>
      <rPr>
        <sz val="12"/>
        <rFont val="Times New Roman"/>
        <family val="1"/>
      </rPr>
      <t xml:space="preserve">
</t>
    </r>
    <r>
      <rPr>
        <sz val="12"/>
        <rFont val="仿宋_GB2312"/>
        <family val="3"/>
      </rPr>
      <t>二期规划建设用地约</t>
    </r>
    <r>
      <rPr>
        <sz val="12"/>
        <rFont val="Times New Roman"/>
        <family val="1"/>
      </rPr>
      <t>50</t>
    </r>
    <r>
      <rPr>
        <sz val="12"/>
        <rFont val="仿宋_GB2312"/>
        <family val="3"/>
      </rPr>
      <t>亩，拟建设项目有：实战训练中心（建筑面积约</t>
    </r>
    <r>
      <rPr>
        <sz val="12"/>
        <rFont val="Times New Roman"/>
        <family val="1"/>
      </rPr>
      <t>5000</t>
    </r>
    <r>
      <rPr>
        <sz val="12"/>
        <rFont val="仿宋_GB2312"/>
        <family val="3"/>
      </rPr>
      <t>平方米）、备勤楼（建筑面积约</t>
    </r>
    <r>
      <rPr>
        <sz val="12"/>
        <rFont val="Times New Roman"/>
        <family val="1"/>
      </rPr>
      <t>5000</t>
    </r>
    <r>
      <rPr>
        <sz val="12"/>
        <rFont val="仿宋_GB2312"/>
        <family val="3"/>
      </rPr>
      <t>平方米）、室外配套设施</t>
    </r>
  </si>
  <si>
    <t>一至三季度进行用地规划及置换工作；第四季度进行前期工作</t>
  </si>
  <si>
    <t>李佳灿</t>
  </si>
  <si>
    <r>
      <t>规划建设与交通运输局</t>
    </r>
    <r>
      <rPr>
        <sz val="12"/>
        <rFont val="Times New Roman"/>
        <family val="1"/>
      </rPr>
      <t xml:space="preserve">
</t>
    </r>
    <r>
      <rPr>
        <sz val="12"/>
        <rFont val="仿宋_GB2312"/>
        <family val="3"/>
      </rPr>
      <t>科技经济发展局</t>
    </r>
    <r>
      <rPr>
        <sz val="12"/>
        <rFont val="Times New Roman"/>
        <family val="1"/>
      </rPr>
      <t xml:space="preserve">
</t>
    </r>
    <r>
      <rPr>
        <sz val="12"/>
        <rFont val="仿宋_GB2312"/>
        <family val="3"/>
      </rPr>
      <t>环境与国土资源局</t>
    </r>
    <r>
      <rPr>
        <sz val="12"/>
        <rFont val="Times New Roman"/>
        <family val="1"/>
      </rPr>
      <t xml:space="preserve">
</t>
    </r>
    <r>
      <rPr>
        <sz val="12"/>
        <rFont val="仿宋_GB2312"/>
        <family val="3"/>
      </rPr>
      <t>公安分局</t>
    </r>
    <r>
      <rPr>
        <sz val="12"/>
        <rFont val="Times New Roman"/>
        <family val="1"/>
      </rPr>
      <t xml:space="preserve">
</t>
    </r>
    <r>
      <rPr>
        <sz val="12"/>
        <rFont val="仿宋_GB2312"/>
        <family val="3"/>
      </rPr>
      <t>张坂镇</t>
    </r>
  </si>
  <si>
    <t>公安分局</t>
  </si>
  <si>
    <r>
      <t>苏延辉</t>
    </r>
    <r>
      <rPr>
        <sz val="12"/>
        <rFont val="Times New Roman"/>
        <family val="1"/>
      </rPr>
      <t xml:space="preserve">
</t>
    </r>
    <r>
      <rPr>
        <sz val="12"/>
        <rFont val="仿宋_GB2312"/>
        <family val="3"/>
      </rPr>
      <t>柯志民</t>
    </r>
    <r>
      <rPr>
        <sz val="12"/>
        <rFont val="Times New Roman"/>
        <family val="1"/>
      </rPr>
      <t xml:space="preserve"> </t>
    </r>
  </si>
  <si>
    <t>公安</t>
  </si>
  <si>
    <t>张坂（下宫）市场</t>
  </si>
  <si>
    <r>
      <t>总建筑面积</t>
    </r>
    <r>
      <rPr>
        <sz val="12"/>
        <rFont val="Times New Roman"/>
        <family val="1"/>
      </rPr>
      <t>2.8</t>
    </r>
    <r>
      <rPr>
        <sz val="12"/>
        <rFont val="仿宋_GB2312"/>
        <family val="3"/>
      </rPr>
      <t>万平方米，包括</t>
    </r>
    <r>
      <rPr>
        <sz val="12"/>
        <rFont val="Times New Roman"/>
        <family val="1"/>
      </rPr>
      <t>1</t>
    </r>
    <r>
      <rPr>
        <sz val="12"/>
        <rFont val="仿宋_GB2312"/>
        <family val="3"/>
      </rPr>
      <t>个建筑面积约</t>
    </r>
    <r>
      <rPr>
        <sz val="12"/>
        <rFont val="Times New Roman"/>
        <family val="1"/>
      </rPr>
      <t>5600</t>
    </r>
    <r>
      <rPr>
        <sz val="12"/>
        <rFont val="仿宋_GB2312"/>
        <family val="3"/>
      </rPr>
      <t>平方米的农贸综合市场、</t>
    </r>
    <r>
      <rPr>
        <sz val="12"/>
        <rFont val="Times New Roman"/>
        <family val="1"/>
      </rPr>
      <t>1</t>
    </r>
    <r>
      <rPr>
        <sz val="12"/>
        <rFont val="仿宋_GB2312"/>
        <family val="3"/>
      </rPr>
      <t>栋建筑面积约</t>
    </r>
    <r>
      <rPr>
        <sz val="12"/>
        <rFont val="Times New Roman"/>
        <family val="1"/>
      </rPr>
      <t>22400</t>
    </r>
    <r>
      <rPr>
        <sz val="12"/>
        <rFont val="仿宋_GB2312"/>
        <family val="3"/>
      </rPr>
      <t>平方米的商业楼。配套地下停车位</t>
    </r>
    <r>
      <rPr>
        <sz val="12"/>
        <rFont val="Times New Roman"/>
        <family val="1"/>
      </rPr>
      <t>130</t>
    </r>
    <r>
      <rPr>
        <sz val="12"/>
        <rFont val="仿宋_GB2312"/>
        <family val="3"/>
      </rPr>
      <t>个，地面停车场</t>
    </r>
    <r>
      <rPr>
        <sz val="12"/>
        <rFont val="Times New Roman"/>
        <family val="1"/>
      </rPr>
      <t>50</t>
    </r>
    <r>
      <rPr>
        <sz val="12"/>
        <rFont val="仿宋_GB2312"/>
        <family val="3"/>
      </rPr>
      <t>个、地面摩托车</t>
    </r>
    <r>
      <rPr>
        <sz val="12"/>
        <rFont val="Times New Roman"/>
        <family val="1"/>
      </rPr>
      <t>200</t>
    </r>
    <r>
      <rPr>
        <sz val="12"/>
        <rFont val="仿宋_GB2312"/>
        <family val="3"/>
      </rPr>
      <t>个</t>
    </r>
  </si>
  <si>
    <t>市场监督管理局</t>
  </si>
  <si>
    <t>市场分管</t>
  </si>
  <si>
    <t>张坂</t>
  </si>
  <si>
    <t>区第三实验学校</t>
  </si>
  <si>
    <r>
      <t>新建区第三实验学校，总建筑面积约</t>
    </r>
    <r>
      <rPr>
        <sz val="12"/>
        <rFont val="Times New Roman"/>
        <family val="1"/>
      </rPr>
      <t>116407</t>
    </r>
    <r>
      <rPr>
        <sz val="12"/>
        <rFont val="仿宋_GB2312"/>
        <family val="3"/>
      </rPr>
      <t>平方米，总投资约</t>
    </r>
    <r>
      <rPr>
        <sz val="12"/>
        <rFont val="Times New Roman"/>
        <family val="1"/>
      </rPr>
      <t>46000</t>
    </r>
    <r>
      <rPr>
        <sz val="12"/>
        <rFont val="仿宋_GB2312"/>
        <family val="3"/>
      </rPr>
      <t>万元</t>
    </r>
  </si>
  <si>
    <r>
      <t>教育文体旅游局</t>
    </r>
    <r>
      <rPr>
        <sz val="12"/>
        <rFont val="Times New Roman"/>
        <family val="1"/>
      </rPr>
      <t xml:space="preserve">
 </t>
    </r>
    <r>
      <rPr>
        <sz val="12"/>
        <rFont val="仿宋_GB2312"/>
        <family val="3"/>
      </rPr>
      <t>城建公司</t>
    </r>
    <r>
      <rPr>
        <sz val="12"/>
        <rFont val="Times New Roman"/>
        <family val="1"/>
      </rPr>
      <t xml:space="preserve">
</t>
    </r>
    <r>
      <rPr>
        <sz val="12"/>
        <rFont val="仿宋_GB2312"/>
        <family val="3"/>
      </rPr>
      <t>洛阳镇</t>
    </r>
  </si>
  <si>
    <t>新建第十二实验小学</t>
  </si>
  <si>
    <r>
      <t>新建第十二实验小学，建设规模为</t>
    </r>
    <r>
      <rPr>
        <sz val="12"/>
        <rFont val="Times New Roman"/>
        <family val="1"/>
      </rPr>
      <t>60</t>
    </r>
    <r>
      <rPr>
        <sz val="12"/>
        <rFont val="仿宋_GB2312"/>
        <family val="3"/>
      </rPr>
      <t>班，</t>
    </r>
    <r>
      <rPr>
        <sz val="12"/>
        <rFont val="Times New Roman"/>
        <family val="1"/>
      </rPr>
      <t>2700</t>
    </r>
    <r>
      <rPr>
        <sz val="12"/>
        <rFont val="仿宋_GB2312"/>
        <family val="3"/>
      </rPr>
      <t>个学位，占地面积约</t>
    </r>
    <r>
      <rPr>
        <sz val="12"/>
        <rFont val="Times New Roman"/>
        <family val="1"/>
      </rPr>
      <t>60</t>
    </r>
    <r>
      <rPr>
        <sz val="12"/>
        <rFont val="仿宋_GB2312"/>
        <family val="3"/>
      </rPr>
      <t>亩，建筑面积约</t>
    </r>
    <r>
      <rPr>
        <sz val="12"/>
        <rFont val="Times New Roman"/>
        <family val="1"/>
      </rPr>
      <t>40000</t>
    </r>
    <r>
      <rPr>
        <sz val="12"/>
        <rFont val="仿宋_GB2312"/>
        <family val="3"/>
      </rPr>
      <t>平方米，建设内容教学楼、教学综合楼、食堂体育综合楼及</t>
    </r>
    <r>
      <rPr>
        <sz val="12"/>
        <rFont val="Times New Roman"/>
        <family val="1"/>
      </rPr>
      <t>300</t>
    </r>
    <r>
      <rPr>
        <sz val="12"/>
        <rFont val="仿宋_GB2312"/>
        <family val="3"/>
      </rPr>
      <t>米环形跑道等</t>
    </r>
  </si>
  <si>
    <t>修改年度计划</t>
  </si>
  <si>
    <t>新建屿光小学</t>
  </si>
  <si>
    <r>
      <t>新建屿光小学，建设规模</t>
    </r>
    <r>
      <rPr>
        <sz val="12"/>
        <rFont val="Times New Roman"/>
        <family val="1"/>
      </rPr>
      <t>60</t>
    </r>
    <r>
      <rPr>
        <sz val="12"/>
        <rFont val="仿宋_GB2312"/>
        <family val="3"/>
      </rPr>
      <t>班，</t>
    </r>
    <r>
      <rPr>
        <sz val="12"/>
        <rFont val="Times New Roman"/>
        <family val="1"/>
      </rPr>
      <t>2700</t>
    </r>
    <r>
      <rPr>
        <sz val="12"/>
        <rFont val="仿宋_GB2312"/>
        <family val="3"/>
      </rPr>
      <t>个学位，占地面积约</t>
    </r>
    <r>
      <rPr>
        <sz val="12"/>
        <rFont val="Times New Roman"/>
        <family val="1"/>
      </rPr>
      <t>60</t>
    </r>
    <r>
      <rPr>
        <sz val="12"/>
        <rFont val="仿宋_GB2312"/>
        <family val="3"/>
      </rPr>
      <t>亩，建筑面积约</t>
    </r>
    <r>
      <rPr>
        <sz val="12"/>
        <rFont val="Times New Roman"/>
        <family val="1"/>
      </rPr>
      <t>41000</t>
    </r>
    <r>
      <rPr>
        <sz val="12"/>
        <rFont val="仿宋_GB2312"/>
        <family val="3"/>
      </rPr>
      <t>平方米，建设内容教学楼、教学综合楼、食堂体育综合楼及</t>
    </r>
    <r>
      <rPr>
        <sz val="12"/>
        <rFont val="Times New Roman"/>
        <family val="1"/>
      </rPr>
      <t>300</t>
    </r>
    <r>
      <rPr>
        <sz val="12"/>
        <rFont val="仿宋_GB2312"/>
        <family val="3"/>
      </rPr>
      <t>米环形跑道等</t>
    </r>
  </si>
  <si>
    <t>教育</t>
  </si>
  <si>
    <t>泉州仁福骨科医院项目</t>
  </si>
  <si>
    <r>
      <t>项目用地约</t>
    </r>
    <r>
      <rPr>
        <sz val="12"/>
        <rFont val="Times New Roman"/>
        <family val="1"/>
      </rPr>
      <t>35</t>
    </r>
    <r>
      <rPr>
        <sz val="12"/>
        <rFont val="仿宋_GB2312"/>
        <family val="3"/>
      </rPr>
      <t>亩，按照国家卫健委三级骨科医院基本标准，建设泉州台商投资区仁福骨外科医院项目，拟开设创伤骨科，关节科，脊柱科，手外科，小儿骨科等诊疗科目</t>
    </r>
  </si>
  <si>
    <t>薇格医疗综合体项目</t>
  </si>
  <si>
    <r>
      <t>项目用地面积约</t>
    </r>
    <r>
      <rPr>
        <sz val="12"/>
        <rFont val="Times New Roman"/>
        <family val="1"/>
      </rPr>
      <t>18</t>
    </r>
    <r>
      <rPr>
        <sz val="12"/>
        <rFont val="仿宋_GB2312"/>
        <family val="3"/>
      </rPr>
      <t>亩，建设集儿科、骨科、口腔、中医、医美整形等专科诊所，以及健康管理、医疗教育、文化书店、文化艺术展览、服装搭配、餐厅等多元美学中心的医疗综合体项目</t>
    </r>
  </si>
  <si>
    <t>洛阳镇卫生院迁建选址项目</t>
  </si>
  <si>
    <t>新建门诊楼、住院楼、发热门诊、公卫楼、医技楼、健教楼、地下车库等室外配套设施及配套医疗设备采购</t>
  </si>
  <si>
    <t>2025-2029</t>
  </si>
  <si>
    <t>东园镇中心卫生院迁建选址项目</t>
  </si>
  <si>
    <t>2024-2028</t>
  </si>
  <si>
    <t>泉州台商投资区华侨城海丝国际未来城</t>
  </si>
  <si>
    <r>
      <t>东园镇</t>
    </r>
    <r>
      <rPr>
        <sz val="12"/>
        <rFont val="Times New Roman"/>
        <family val="1"/>
      </rPr>
      <t xml:space="preserve">
</t>
    </r>
    <r>
      <rPr>
        <sz val="12"/>
        <rFont val="仿宋_GB2312"/>
        <family val="3"/>
      </rPr>
      <t>洛阳镇</t>
    </r>
    <r>
      <rPr>
        <sz val="12"/>
        <rFont val="Times New Roman"/>
        <family val="1"/>
      </rPr>
      <t xml:space="preserve">
</t>
    </r>
    <r>
      <rPr>
        <sz val="12"/>
        <rFont val="仿宋_GB2312"/>
        <family val="3"/>
      </rPr>
      <t>百崎乡</t>
    </r>
  </si>
  <si>
    <r>
      <t>项目位于百崎湖片区，东至南北大道，南至滨湖南路，西至海江大道，北至东西大道、沙纬六路，总面积约</t>
    </r>
    <r>
      <rPr>
        <sz val="12"/>
        <rFont val="Times New Roman"/>
        <family val="1"/>
      </rPr>
      <t>500</t>
    </r>
    <r>
      <rPr>
        <sz val="12"/>
        <rFont val="仿宋_GB2312"/>
        <family val="3"/>
      </rPr>
      <t>公顷主要建设内容为岸线整治及环境整治、绿化、道路、管线和清淤等</t>
    </r>
  </si>
  <si>
    <t>2022-2027</t>
  </si>
  <si>
    <t>第一季度进行征迁工作，完成初设评审；第二季度征迁工作，完成初步设计及概算批复；三季度征迁工作，完成施工图审查；四季度开工建设</t>
  </si>
  <si>
    <t>2025.12</t>
  </si>
  <si>
    <t>曾俊赫</t>
  </si>
  <si>
    <r>
      <t>市政公司</t>
    </r>
    <r>
      <rPr>
        <sz val="12"/>
        <rFont val="Times New Roman"/>
        <family val="1"/>
      </rPr>
      <t xml:space="preserve">   
</t>
    </r>
    <r>
      <rPr>
        <sz val="12"/>
        <rFont val="仿宋_GB2312"/>
        <family val="3"/>
      </rPr>
      <t>招商公司</t>
    </r>
    <r>
      <rPr>
        <sz val="12"/>
        <rFont val="Times New Roman"/>
        <family val="1"/>
      </rPr>
      <t xml:space="preserve">
</t>
    </r>
    <r>
      <rPr>
        <sz val="12"/>
        <rFont val="仿宋_GB2312"/>
        <family val="3"/>
      </rPr>
      <t>东园镇</t>
    </r>
    <r>
      <rPr>
        <sz val="12"/>
        <rFont val="Times New Roman"/>
        <family val="1"/>
      </rPr>
      <t xml:space="preserve">
</t>
    </r>
    <r>
      <rPr>
        <sz val="12"/>
        <rFont val="仿宋_GB2312"/>
        <family val="3"/>
      </rPr>
      <t>洛阳镇</t>
    </r>
    <r>
      <rPr>
        <sz val="12"/>
        <rFont val="Times New Roman"/>
        <family val="1"/>
      </rPr>
      <t xml:space="preserve">
</t>
    </r>
    <r>
      <rPr>
        <sz val="12"/>
        <rFont val="仿宋_GB2312"/>
        <family val="3"/>
      </rPr>
      <t>百崎乡</t>
    </r>
  </si>
  <si>
    <r>
      <t>城建</t>
    </r>
    <r>
      <rPr>
        <sz val="12"/>
        <rFont val="Times New Roman"/>
        <family val="1"/>
      </rPr>
      <t xml:space="preserve">
</t>
    </r>
    <r>
      <rPr>
        <sz val="12"/>
        <rFont val="仿宋_GB2312"/>
        <family val="3"/>
      </rPr>
      <t>市政</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</si>
</sst>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_ "/>
    <numFmt numFmtId="180" formatCode="yyyy&quot;年&quot;m&quot;月&quot;;@"/>
    <numFmt numFmtId="181" formatCode="0.0_ "/>
  </numFmts>
  <fonts count="42">
    <font>
      <sz val="12"/>
      <name val="宋体"/>
      <family val="0"/>
    </font>
    <font>
      <sz val="11"/>
      <name val="宋体"/>
      <family val="0"/>
    </font>
    <font>
      <sz val="10"/>
      <name val="Times New Roman"/>
      <family val="1"/>
    </font>
    <font>
      <b/>
      <sz val="12"/>
      <name val="Times New Roman"/>
      <family val="1"/>
    </font>
    <font>
      <sz val="12"/>
      <name val="Times New Roman"/>
      <family val="1"/>
    </font>
    <font>
      <b/>
      <sz val="10"/>
      <name val="Times New Roman"/>
      <family val="1"/>
    </font>
    <font>
      <sz val="16"/>
      <name val="Times New Roman"/>
      <family val="1"/>
    </font>
    <font>
      <sz val="18"/>
      <name val="Times New Roman"/>
      <family val="1"/>
    </font>
    <font>
      <b/>
      <sz val="12"/>
      <name val="仿宋_GB2312"/>
      <family val="3"/>
    </font>
    <font>
      <b/>
      <sz val="12"/>
      <name val="宋体"/>
      <family val="0"/>
    </font>
    <font>
      <b/>
      <sz val="12"/>
      <color indexed="9"/>
      <name val="Times New Roman"/>
      <family val="1"/>
    </font>
    <font>
      <sz val="12"/>
      <name val="仿宋_GB2312"/>
      <family val="3"/>
    </font>
    <font>
      <sz val="11"/>
      <color indexed="8"/>
      <name val="宋体"/>
      <family val="0"/>
    </font>
    <font>
      <sz val="11"/>
      <color indexed="19"/>
      <name val="宋体"/>
      <family val="0"/>
    </font>
    <font>
      <sz val="11"/>
      <color indexed="10"/>
      <name val="宋体"/>
      <family val="0"/>
    </font>
    <font>
      <sz val="11"/>
      <color indexed="9"/>
      <name val="宋体"/>
      <family val="0"/>
    </font>
    <font>
      <sz val="10"/>
      <name val="Helv"/>
      <family val="2"/>
    </font>
    <font>
      <b/>
      <sz val="18"/>
      <color indexed="54"/>
      <name val="宋体"/>
      <family val="0"/>
    </font>
    <font>
      <b/>
      <sz val="15"/>
      <color indexed="54"/>
      <name val="宋体"/>
      <family val="0"/>
    </font>
    <font>
      <sz val="11"/>
      <color indexed="53"/>
      <name val="宋体"/>
      <family val="0"/>
    </font>
    <font>
      <sz val="11"/>
      <color indexed="23"/>
      <name val="宋体"/>
      <family val="0"/>
    </font>
    <font>
      <b/>
      <sz val="11"/>
      <color indexed="9"/>
      <name val="宋体"/>
      <family val="0"/>
    </font>
    <font>
      <sz val="11"/>
      <color indexed="62"/>
      <name val="宋体"/>
      <family val="0"/>
    </font>
    <font>
      <u val="single"/>
      <sz val="11"/>
      <color indexed="20"/>
      <name val="宋体"/>
      <family val="0"/>
    </font>
    <font>
      <sz val="11"/>
      <color indexed="16"/>
      <name val="宋体"/>
      <family val="0"/>
    </font>
    <font>
      <b/>
      <sz val="11"/>
      <color indexed="53"/>
      <name val="宋体"/>
      <family val="0"/>
    </font>
    <font>
      <b/>
      <sz val="11"/>
      <color indexed="8"/>
      <name val="宋体"/>
      <family val="0"/>
    </font>
    <font>
      <b/>
      <sz val="13"/>
      <color indexed="54"/>
      <name val="宋体"/>
      <family val="0"/>
    </font>
    <font>
      <sz val="11"/>
      <color indexed="17"/>
      <name val="宋体"/>
      <family val="0"/>
    </font>
    <font>
      <u val="single"/>
      <sz val="12"/>
      <color indexed="12"/>
      <name val="宋体"/>
      <family val="0"/>
    </font>
    <font>
      <sz val="11"/>
      <color indexed="20"/>
      <name val="宋体"/>
      <family val="0"/>
    </font>
    <font>
      <b/>
      <sz val="11"/>
      <color indexed="63"/>
      <name val="宋体"/>
      <family val="0"/>
    </font>
    <font>
      <b/>
      <sz val="11"/>
      <color indexed="54"/>
      <name val="宋体"/>
      <family val="0"/>
    </font>
    <font>
      <sz val="11"/>
      <color indexed="8"/>
      <name val="Tahoma"/>
      <family val="2"/>
    </font>
    <font>
      <sz val="16"/>
      <name val="黑体"/>
      <family val="3"/>
    </font>
    <font>
      <sz val="18"/>
      <name val="方正小标宋简体"/>
      <family val="4"/>
    </font>
    <font>
      <sz val="10"/>
      <name val="宋体"/>
      <family val="0"/>
    </font>
    <font>
      <b/>
      <sz val="9"/>
      <name val="宋体"/>
      <family val="0"/>
    </font>
    <font>
      <sz val="14"/>
      <name val="宋体"/>
      <family val="0"/>
    </font>
    <font>
      <sz val="9"/>
      <name val="宋体"/>
      <family val="0"/>
    </font>
    <font>
      <b/>
      <sz val="12"/>
      <color theme="0"/>
      <name val="Times New Roman"/>
      <family val="1"/>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style="thin"/>
      <right>
        <color indexed="63"/>
      </right>
      <top style="thin"/>
      <bottom style="thin"/>
    </border>
    <border>
      <left style="thin"/>
      <right style="thin"/>
      <top style="thin"/>
      <bottom>
        <color indexed="63"/>
      </bottom>
    </border>
  </borders>
  <cellStyleXfs count="121">
    <xf numFmtId="0" fontId="0" fillId="0" borderId="0" applyNumberFormat="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ill="0" applyProtection="0">
      <alignment vertical="center"/>
    </xf>
    <xf numFmtId="0" fontId="12" fillId="2" borderId="0" applyNumberFormat="0" applyProtection="0">
      <alignment vertical="center"/>
    </xf>
    <xf numFmtId="0" fontId="22" fillId="3" borderId="1" applyNumberFormat="0" applyProtection="0">
      <alignment vertical="center"/>
    </xf>
    <xf numFmtId="44" fontId="12" fillId="0" borderId="0" applyFill="0" applyProtection="0">
      <alignment vertical="center"/>
    </xf>
    <xf numFmtId="0" fontId="0" fillId="0" borderId="0" applyNumberFormat="0" applyFill="0">
      <alignment/>
      <protection/>
    </xf>
    <xf numFmtId="41" fontId="12" fillId="0" borderId="0" applyFill="0" applyProtection="0">
      <alignment vertical="center"/>
    </xf>
    <xf numFmtId="43" fontId="0" fillId="0" borderId="0" applyFill="0" applyProtection="0">
      <alignment vertical="center"/>
    </xf>
    <xf numFmtId="0" fontId="12" fillId="0" borderId="0" applyNumberFormat="0" applyFill="0">
      <alignment vertical="center"/>
      <protection/>
    </xf>
    <xf numFmtId="0" fontId="12" fillId="4" borderId="0" applyNumberFormat="0" applyProtection="0">
      <alignment vertical="center"/>
    </xf>
    <xf numFmtId="0" fontId="24" fillId="5" borderId="0" applyNumberFormat="0" applyProtection="0">
      <alignment vertical="center"/>
    </xf>
    <xf numFmtId="0" fontId="0" fillId="0" borderId="0" applyNumberFormat="0" applyFill="0">
      <alignment/>
      <protection/>
    </xf>
    <xf numFmtId="0" fontId="15" fillId="4" borderId="0" applyNumberFormat="0" applyProtection="0">
      <alignment vertical="center"/>
    </xf>
    <xf numFmtId="0" fontId="29" fillId="0" borderId="0" applyNumberFormat="0" applyFill="0" applyProtection="0">
      <alignment vertical="top"/>
    </xf>
    <xf numFmtId="0" fontId="30" fillId="5" borderId="0" applyNumberFormat="0" applyProtection="0">
      <alignment vertical="center"/>
    </xf>
    <xf numFmtId="9" fontId="12" fillId="0" borderId="0" applyFill="0" applyProtection="0">
      <alignment vertical="center"/>
    </xf>
    <xf numFmtId="0" fontId="0" fillId="0" borderId="0" applyNumberFormat="0" applyFill="0" applyProtection="0">
      <alignment vertical="center"/>
    </xf>
    <xf numFmtId="0" fontId="23" fillId="0" borderId="0" applyNumberFormat="0" applyFill="0" applyProtection="0">
      <alignment vertical="center"/>
    </xf>
    <xf numFmtId="0" fontId="12" fillId="6" borderId="2" applyNumberFormat="0" applyProtection="0">
      <alignment vertical="center"/>
    </xf>
    <xf numFmtId="0" fontId="0" fillId="0" borderId="0" applyNumberFormat="0" applyFill="0">
      <alignment vertical="center"/>
      <protection/>
    </xf>
    <xf numFmtId="0" fontId="15" fillId="3" borderId="0" applyNumberFormat="0" applyProtection="0">
      <alignment vertical="center"/>
    </xf>
    <xf numFmtId="0" fontId="32" fillId="0" borderId="0" applyNumberFormat="0" applyFill="0" applyProtection="0">
      <alignment vertical="center"/>
    </xf>
    <xf numFmtId="0" fontId="14" fillId="0" borderId="0" applyNumberFormat="0" applyFill="0" applyProtection="0">
      <alignment vertical="center"/>
    </xf>
    <xf numFmtId="0" fontId="16" fillId="0" borderId="0" applyNumberFormat="0" applyFill="0">
      <alignment/>
      <protection/>
    </xf>
    <xf numFmtId="0" fontId="17" fillId="0" borderId="0" applyNumberFormat="0" applyFill="0" applyProtection="0">
      <alignment vertical="center"/>
    </xf>
    <xf numFmtId="0" fontId="0" fillId="0" borderId="0" applyNumberFormat="0" applyFill="0">
      <alignment/>
      <protection/>
    </xf>
    <xf numFmtId="0" fontId="20" fillId="0" borderId="0" applyNumberFormat="0" applyFill="0" applyProtection="0">
      <alignment vertical="center"/>
    </xf>
    <xf numFmtId="0" fontId="18" fillId="0" borderId="3" applyNumberFormat="0" applyFill="0" applyProtection="0">
      <alignment vertical="center"/>
    </xf>
    <xf numFmtId="0" fontId="12" fillId="0" borderId="0" applyNumberFormat="0" applyFill="0">
      <alignment vertical="center"/>
      <protection/>
    </xf>
    <xf numFmtId="0" fontId="16" fillId="0" borderId="0">
      <alignment/>
      <protection/>
    </xf>
    <xf numFmtId="0" fontId="27" fillId="0" borderId="0" applyNumberFormat="0" applyFill="0" applyProtection="0">
      <alignment vertical="center"/>
    </xf>
    <xf numFmtId="0" fontId="32" fillId="0" borderId="0" applyNumberFormat="0" applyFill="0" applyProtection="0">
      <alignment vertical="center"/>
    </xf>
    <xf numFmtId="0" fontId="16" fillId="0" borderId="0" applyNumberFormat="0" applyFill="0">
      <alignment/>
      <protection/>
    </xf>
    <xf numFmtId="0" fontId="15" fillId="7" borderId="0" applyNumberFormat="0" applyProtection="0">
      <alignment vertical="center"/>
    </xf>
    <xf numFmtId="0" fontId="15" fillId="3" borderId="0" applyNumberFormat="0" applyProtection="0">
      <alignment vertical="center"/>
    </xf>
    <xf numFmtId="0" fontId="31" fillId="2" borderId="4" applyNumberFormat="0" applyProtection="0">
      <alignment vertical="center"/>
    </xf>
    <xf numFmtId="0" fontId="25" fillId="2" borderId="1" applyNumberFormat="0" applyProtection="0">
      <alignment vertical="center"/>
    </xf>
    <xf numFmtId="0" fontId="0" fillId="0" borderId="0" applyNumberFormat="0" applyFill="0">
      <alignment/>
      <protection/>
    </xf>
    <xf numFmtId="0" fontId="21" fillId="8" borderId="5" applyNumberFormat="0" applyProtection="0">
      <alignment vertical="center"/>
    </xf>
    <xf numFmtId="0" fontId="12" fillId="9" borderId="0" applyNumberFormat="0" applyProtection="0">
      <alignment vertical="center"/>
    </xf>
    <xf numFmtId="0" fontId="15" fillId="10" borderId="0" applyNumberFormat="0" applyProtection="0">
      <alignment vertical="center"/>
    </xf>
    <xf numFmtId="0" fontId="19" fillId="0" borderId="0" applyNumberFormat="0" applyFill="0" applyProtection="0">
      <alignment vertical="center"/>
    </xf>
    <xf numFmtId="0" fontId="26" fillId="0" borderId="0" applyNumberFormat="0" applyFill="0" applyProtection="0">
      <alignment vertical="center"/>
    </xf>
    <xf numFmtId="0" fontId="28" fillId="9" borderId="0" applyNumberFormat="0" applyProtection="0">
      <alignment vertical="center"/>
    </xf>
    <xf numFmtId="0" fontId="13" fillId="11" borderId="0" applyNumberFormat="0" applyProtection="0">
      <alignment vertical="center"/>
    </xf>
    <xf numFmtId="0" fontId="12" fillId="12" borderId="0" applyNumberFormat="0" applyProtection="0">
      <alignment vertical="center"/>
    </xf>
    <xf numFmtId="0" fontId="15" fillId="13" borderId="0" applyNumberFormat="0" applyProtection="0">
      <alignment vertical="center"/>
    </xf>
    <xf numFmtId="0" fontId="12" fillId="14" borderId="0" applyNumberFormat="0" applyProtection="0">
      <alignment vertical="center"/>
    </xf>
    <xf numFmtId="0" fontId="12" fillId="12" borderId="0" applyNumberFormat="0" applyProtection="0">
      <alignment vertical="center"/>
    </xf>
    <xf numFmtId="0" fontId="12" fillId="6" borderId="0" applyNumberFormat="0" applyProtection="0">
      <alignment vertical="center"/>
    </xf>
    <xf numFmtId="0" fontId="12" fillId="3" borderId="0" applyNumberFormat="0" applyProtection="0">
      <alignment vertical="center"/>
    </xf>
    <xf numFmtId="0" fontId="15" fillId="8" borderId="0" applyNumberFormat="0" applyProtection="0">
      <alignment vertical="center"/>
    </xf>
    <xf numFmtId="0" fontId="15" fillId="15" borderId="0" applyNumberFormat="0" applyProtection="0">
      <alignment vertical="center"/>
    </xf>
    <xf numFmtId="0" fontId="30" fillId="5" borderId="0" applyNumberFormat="0" applyProtection="0">
      <alignment vertical="center"/>
    </xf>
    <xf numFmtId="0" fontId="12" fillId="6" borderId="0" applyNumberFormat="0" applyProtection="0">
      <alignment vertical="center"/>
    </xf>
    <xf numFmtId="0" fontId="12" fillId="11" borderId="0" applyNumberFormat="0" applyProtection="0">
      <alignment vertical="center"/>
    </xf>
    <xf numFmtId="0" fontId="15" fillId="16" borderId="0" applyNumberFormat="0" applyProtection="0">
      <alignment vertical="center"/>
    </xf>
    <xf numFmtId="0" fontId="12" fillId="12" borderId="0" applyNumberFormat="0" applyProtection="0">
      <alignment vertical="center"/>
    </xf>
    <xf numFmtId="0" fontId="15" fillId="17" borderId="0" applyNumberFormat="0" applyProtection="0">
      <alignment vertical="center"/>
    </xf>
    <xf numFmtId="0" fontId="12" fillId="0" borderId="0" applyNumberFormat="0" applyFill="0">
      <alignment vertical="center"/>
      <protection/>
    </xf>
    <xf numFmtId="0" fontId="15" fillId="18" borderId="0" applyNumberFormat="0" applyProtection="0">
      <alignment vertical="center"/>
    </xf>
    <xf numFmtId="0" fontId="0" fillId="0" borderId="0" applyNumberFormat="0" applyFill="0">
      <alignment/>
      <protection/>
    </xf>
    <xf numFmtId="0" fontId="12" fillId="4" borderId="0" applyNumberFormat="0" applyProtection="0">
      <alignment vertical="center"/>
    </xf>
    <xf numFmtId="0" fontId="15" fillId="4" borderId="0" applyNumberFormat="0" applyProtection="0">
      <alignment vertical="center"/>
    </xf>
    <xf numFmtId="0" fontId="0" fillId="0" borderId="0" applyNumberFormat="0" applyFill="0">
      <alignment/>
      <protection/>
    </xf>
    <xf numFmtId="0" fontId="0" fillId="0" borderId="0" applyNumberFormat="0" applyFill="0">
      <alignment vertical="center"/>
      <protection/>
    </xf>
    <xf numFmtId="0" fontId="0" fillId="0" borderId="0" applyNumberFormat="0" applyFill="0">
      <alignment/>
      <protection/>
    </xf>
    <xf numFmtId="0" fontId="0" fillId="0" borderId="0" applyNumberFormat="0" applyFill="0">
      <alignment vertical="center"/>
      <protection/>
    </xf>
    <xf numFmtId="0" fontId="0" fillId="0" borderId="0" applyNumberFormat="0" applyFill="0">
      <alignment/>
      <protection/>
    </xf>
    <xf numFmtId="0" fontId="0" fillId="0" borderId="0" applyNumberFormat="0" applyFill="0">
      <alignment/>
      <protection/>
    </xf>
    <xf numFmtId="0" fontId="0" fillId="0" borderId="0" applyNumberFormat="0" applyFill="0">
      <alignment/>
      <protection/>
    </xf>
    <xf numFmtId="0" fontId="0" fillId="0" borderId="0" applyNumberFormat="0" applyFill="0">
      <alignment vertical="center"/>
      <protection/>
    </xf>
    <xf numFmtId="0" fontId="0" fillId="0" borderId="0" applyNumberFormat="0" applyFill="0">
      <alignment vertical="center"/>
      <protection/>
    </xf>
    <xf numFmtId="0" fontId="12" fillId="0" borderId="0" applyNumberFormat="0" applyFill="0">
      <alignment vertical="center"/>
      <protection/>
    </xf>
    <xf numFmtId="0" fontId="0" fillId="0" borderId="0" applyNumberFormat="0" applyFill="0">
      <alignment/>
      <protection/>
    </xf>
    <xf numFmtId="0" fontId="0" fillId="0" borderId="0" applyNumberFormat="0" applyFill="0">
      <alignment/>
      <protection/>
    </xf>
    <xf numFmtId="0" fontId="12" fillId="0" borderId="0" applyNumberFormat="0" applyFill="0">
      <alignment vertical="center"/>
      <protection/>
    </xf>
    <xf numFmtId="0" fontId="0" fillId="0" borderId="0" applyNumberFormat="0" applyFill="0">
      <alignment vertical="center"/>
      <protection/>
    </xf>
    <xf numFmtId="0" fontId="0" fillId="0" borderId="0" applyNumberFormat="0" applyFill="0">
      <alignment vertical="center"/>
      <protection/>
    </xf>
    <xf numFmtId="0" fontId="0" fillId="0" borderId="0" applyNumberFormat="0" applyFill="0">
      <alignment vertical="center"/>
      <protection/>
    </xf>
    <xf numFmtId="0" fontId="12" fillId="0" borderId="0" applyNumberFormat="0" applyFill="0">
      <alignment vertical="center"/>
      <protection/>
    </xf>
    <xf numFmtId="0" fontId="0" fillId="0" borderId="0" applyNumberFormat="0" applyFill="0">
      <alignment vertical="center"/>
      <protection/>
    </xf>
    <xf numFmtId="0" fontId="0" fillId="0" borderId="0" applyNumberFormat="0" applyFill="0">
      <alignment vertical="center"/>
      <protection/>
    </xf>
    <xf numFmtId="0" fontId="0" fillId="0" borderId="0" applyNumberFormat="0" applyFill="0">
      <alignment vertical="center"/>
      <protection/>
    </xf>
    <xf numFmtId="0" fontId="0" fillId="0" borderId="0" applyNumberFormat="0" applyFill="0">
      <alignment vertical="center"/>
      <protection/>
    </xf>
    <xf numFmtId="0" fontId="12" fillId="0" borderId="0" applyNumberFormat="0" applyFill="0">
      <alignment/>
      <protection/>
    </xf>
    <xf numFmtId="0" fontId="16" fillId="0" borderId="0" applyNumberFormat="0" applyFill="0">
      <alignment/>
      <protection/>
    </xf>
    <xf numFmtId="0" fontId="0" fillId="0" borderId="0" applyNumberFormat="0" applyFill="0">
      <alignment vertical="center"/>
      <protection/>
    </xf>
    <xf numFmtId="0" fontId="12" fillId="0" borderId="0" applyNumberFormat="0" applyFill="0">
      <alignment vertical="center"/>
      <protection/>
    </xf>
    <xf numFmtId="0" fontId="0" fillId="0" borderId="0" applyNumberFormat="0" applyFill="0">
      <alignment/>
      <protection/>
    </xf>
    <xf numFmtId="0" fontId="0" fillId="0" borderId="0" applyNumberFormat="0" applyFill="0">
      <alignment/>
      <protection/>
    </xf>
    <xf numFmtId="0" fontId="0" fillId="0" borderId="0" applyNumberFormat="0" applyFill="0">
      <alignment vertical="center"/>
      <protection/>
    </xf>
    <xf numFmtId="0" fontId="0" fillId="0" borderId="0" applyNumberFormat="0" applyFill="0">
      <alignment/>
      <protection/>
    </xf>
    <xf numFmtId="0" fontId="0" fillId="0" borderId="0" applyNumberFormat="0" applyFill="0">
      <alignment/>
      <protection/>
    </xf>
    <xf numFmtId="0" fontId="12" fillId="0" borderId="0" applyNumberFormat="0" applyFill="0">
      <alignment vertical="center"/>
      <protection/>
    </xf>
    <xf numFmtId="0" fontId="12" fillId="0" borderId="0" applyNumberFormat="0" applyFill="0">
      <alignment vertical="center"/>
      <protection/>
    </xf>
    <xf numFmtId="0" fontId="33" fillId="0" borderId="0" applyNumberFormat="0" applyFill="0">
      <alignment/>
      <protection/>
    </xf>
    <xf numFmtId="0" fontId="0" fillId="0" borderId="0" applyNumberFormat="0" applyFill="0">
      <alignment/>
      <protection/>
    </xf>
    <xf numFmtId="0" fontId="0" fillId="0" borderId="0" applyNumberFormat="0" applyFill="0">
      <alignment/>
      <protection/>
    </xf>
    <xf numFmtId="0" fontId="0" fillId="0" borderId="0" applyNumberFormat="0" applyFill="0">
      <alignment/>
      <protection/>
    </xf>
    <xf numFmtId="0" fontId="16" fillId="0" borderId="0" applyNumberFormat="0" applyFill="0">
      <alignment/>
      <protection/>
    </xf>
    <xf numFmtId="0" fontId="0" fillId="0" borderId="0" applyNumberFormat="0" applyFill="0">
      <alignment/>
      <protection/>
    </xf>
    <xf numFmtId="0" fontId="16" fillId="0" borderId="0" applyNumberFormat="0" applyFill="0">
      <alignment/>
      <protection/>
    </xf>
    <xf numFmtId="0" fontId="16" fillId="0" borderId="0" applyNumberFormat="0" applyFill="0">
      <alignment/>
      <protection/>
    </xf>
    <xf numFmtId="0" fontId="0" fillId="0" borderId="0" applyNumberFormat="0" applyFill="0">
      <alignment/>
      <protection/>
    </xf>
    <xf numFmtId="0" fontId="0" fillId="0" borderId="0" applyNumberFormat="0" applyFill="0">
      <alignment/>
      <protection/>
    </xf>
    <xf numFmtId="0" fontId="16" fillId="0" borderId="0" applyNumberFormat="0" applyFill="0">
      <alignment/>
      <protection/>
    </xf>
  </cellStyleXfs>
  <cellXfs count="22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wrapText="1"/>
    </xf>
    <xf numFmtId="0" fontId="4" fillId="0" borderId="0" xfId="37" applyFont="1" applyFill="1" applyAlignment="1">
      <alignment wrapText="1"/>
      <protection/>
    </xf>
    <xf numFmtId="0" fontId="4" fillId="0" borderId="6" xfId="0" applyFont="1" applyFill="1" applyBorder="1" applyAlignment="1">
      <alignment horizontal="center" vertical="center"/>
    </xf>
    <xf numFmtId="176" fontId="4"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vertical="center"/>
    </xf>
    <xf numFmtId="0" fontId="3" fillId="0" borderId="6" xfId="0" applyFont="1" applyFill="1" applyBorder="1" applyAlignment="1">
      <alignment horizontal="center" vertical="center"/>
    </xf>
    <xf numFmtId="17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vertical="center"/>
    </xf>
    <xf numFmtId="0" fontId="4" fillId="0" borderId="0" xfId="37" applyFont="1" applyFill="1" applyAlignment="1">
      <alignment horizontal="right" vertical="center" wrapText="1"/>
      <protection/>
    </xf>
    <xf numFmtId="0"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6" xfId="37" applyFont="1" applyFill="1" applyBorder="1" applyAlignment="1">
      <alignment wrapText="1"/>
      <protection/>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Alignment="1">
      <alignment vertical="center"/>
    </xf>
    <xf numFmtId="0" fontId="2" fillId="0" borderId="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176" fontId="2" fillId="0" borderId="0" xfId="0" applyNumberFormat="1" applyFont="1" applyFill="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vertical="center" wrapText="1"/>
    </xf>
    <xf numFmtId="0" fontId="2" fillId="0" borderId="7" xfId="0" applyFont="1" applyFill="1" applyBorder="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3"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176" fontId="40" fillId="0" borderId="6"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4" fillId="0" borderId="6" xfId="93" applyFont="1" applyFill="1" applyBorder="1" applyAlignment="1">
      <alignment horizontal="left" vertical="center" wrapText="1"/>
      <protection/>
    </xf>
    <xf numFmtId="0" fontId="4" fillId="0" borderId="6" xfId="0" applyFont="1" applyFill="1" applyBorder="1" applyAlignment="1">
      <alignment horizontal="center" wrapText="1"/>
    </xf>
    <xf numFmtId="0" fontId="4" fillId="0" borderId="6" xfId="98" applyFont="1" applyFill="1" applyBorder="1" applyAlignment="1">
      <alignment horizontal="center" vertical="center" wrapText="1"/>
      <protection/>
    </xf>
    <xf numFmtId="0" fontId="11" fillId="0" borderId="6" xfId="37" applyFont="1" applyFill="1" applyBorder="1" applyAlignment="1">
      <alignment horizontal="center" vertical="center" wrapText="1"/>
      <protection/>
    </xf>
    <xf numFmtId="0" fontId="4" fillId="0" borderId="6" xfId="37" applyFont="1" applyFill="1" applyBorder="1" applyAlignment="1">
      <alignment horizontal="center" wrapText="1"/>
      <protection/>
    </xf>
    <xf numFmtId="0" fontId="4" fillId="0" borderId="6" xfId="115" applyFont="1" applyFill="1" applyBorder="1" applyAlignment="1">
      <alignment horizontal="left" vertical="center" wrapText="1"/>
      <protection/>
    </xf>
    <xf numFmtId="0" fontId="4" fillId="0" borderId="6" xfId="37" applyFont="1" applyFill="1" applyBorder="1" applyAlignment="1">
      <alignment horizontal="center" vertical="center" wrapText="1"/>
      <protection/>
    </xf>
    <xf numFmtId="0" fontId="11" fillId="0" borderId="6" xfId="0" applyFont="1" applyFill="1" applyBorder="1" applyAlignment="1">
      <alignment horizontal="center" vertical="center"/>
    </xf>
    <xf numFmtId="176" fontId="11" fillId="0" borderId="6" xfId="0" applyNumberFormat="1" applyFont="1" applyFill="1" applyBorder="1" applyAlignment="1">
      <alignment horizontal="left" vertical="center" wrapText="1"/>
    </xf>
    <xf numFmtId="0" fontId="11" fillId="0" borderId="6" xfId="37" applyFont="1" applyFill="1" applyBorder="1" applyAlignment="1">
      <alignment horizontal="left" vertical="center" wrapText="1"/>
      <protection/>
    </xf>
    <xf numFmtId="176" fontId="4" fillId="0" borderId="6" xfId="0" applyNumberFormat="1"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11" fillId="0" borderId="6" xfId="0" applyNumberFormat="1" applyFont="1" applyFill="1" applyBorder="1" applyAlignment="1">
      <alignment horizontal="left" vertical="center" wrapText="1"/>
    </xf>
    <xf numFmtId="0" fontId="4" fillId="0" borderId="6" xfId="0" applyNumberFormat="1" applyFont="1" applyFill="1" applyBorder="1" applyAlignment="1">
      <alignment horizontal="center" vertical="center" wrapText="1"/>
    </xf>
    <xf numFmtId="0" fontId="11" fillId="0" borderId="6" xfId="98" applyFont="1" applyFill="1" applyBorder="1" applyAlignment="1">
      <alignment horizontal="left" vertical="center" wrapText="1"/>
      <protection/>
    </xf>
    <xf numFmtId="0" fontId="4" fillId="0" borderId="7" xfId="37" applyFont="1" applyFill="1" applyBorder="1" applyAlignment="1">
      <alignment horizontal="center" wrapText="1"/>
      <protection/>
    </xf>
    <xf numFmtId="0" fontId="4" fillId="0" borderId="8" xfId="0" applyFont="1" applyFill="1" applyBorder="1" applyAlignment="1">
      <alignment horizontal="center" vertical="center" wrapText="1"/>
    </xf>
    <xf numFmtId="0" fontId="11" fillId="0" borderId="6" xfId="114" applyFont="1" applyFill="1" applyBorder="1" applyAlignment="1">
      <alignment horizontal="left" vertical="center" wrapText="1"/>
      <protection/>
    </xf>
    <xf numFmtId="0" fontId="7" fillId="0" borderId="0" xfId="0" applyFont="1" applyFill="1" applyAlignment="1">
      <alignment horizontal="right" vertical="center" wrapText="1"/>
    </xf>
    <xf numFmtId="176" fontId="5" fillId="0" borderId="0" xfId="0" applyNumberFormat="1" applyFont="1" applyFill="1" applyAlignment="1">
      <alignment horizontal="right" vertical="center" wrapText="1"/>
    </xf>
    <xf numFmtId="176" fontId="5" fillId="0" borderId="0" xfId="0" applyNumberFormat="1" applyFont="1" applyFill="1" applyAlignment="1">
      <alignment horizontal="left" vertical="center" wrapText="1"/>
    </xf>
    <xf numFmtId="176" fontId="5" fillId="0" borderId="0" xfId="0" applyNumberFormat="1" applyFont="1" applyFill="1" applyAlignment="1">
      <alignment horizontal="center" vertical="center" wrapText="1"/>
    </xf>
    <xf numFmtId="176" fontId="8" fillId="0" borderId="6"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6" xfId="0" applyNumberFormat="1" applyFont="1" applyFill="1" applyBorder="1" applyAlignment="1">
      <alignment horizontal="right" vertical="center" wrapText="1"/>
    </xf>
    <xf numFmtId="176" fontId="8" fillId="0" borderId="6" xfId="0" applyNumberFormat="1" applyFont="1" applyFill="1" applyBorder="1" applyAlignment="1">
      <alignment horizontal="right" vertical="center" wrapText="1"/>
    </xf>
    <xf numFmtId="10" fontId="40" fillId="0" borderId="6" xfId="0" applyNumberFormat="1"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177" fontId="3" fillId="0" borderId="6" xfId="0" applyNumberFormat="1" applyFont="1" applyFill="1" applyBorder="1" applyAlignment="1">
      <alignment horizontal="left" vertical="center" wrapText="1"/>
    </xf>
    <xf numFmtId="176" fontId="4" fillId="0" borderId="6" xfId="0" applyNumberFormat="1" applyFont="1" applyFill="1" applyBorder="1" applyAlignment="1">
      <alignment horizontal="right" vertical="center" wrapText="1"/>
    </xf>
    <xf numFmtId="0" fontId="4" fillId="0" borderId="6" xfId="0" applyFont="1" applyFill="1" applyBorder="1" applyAlignment="1">
      <alignment horizontal="right" vertical="center" wrapText="1"/>
    </xf>
    <xf numFmtId="0" fontId="4" fillId="0" borderId="6" xfId="98" applyFont="1" applyFill="1" applyBorder="1" applyAlignment="1">
      <alignment horizontal="right" vertical="center" wrapText="1"/>
      <protection/>
    </xf>
    <xf numFmtId="176" fontId="4" fillId="0" borderId="6" xfId="37" applyNumberFormat="1" applyFont="1" applyFill="1" applyBorder="1" applyAlignment="1">
      <alignment horizontal="right" vertical="center" wrapText="1"/>
      <protection/>
    </xf>
    <xf numFmtId="0" fontId="4" fillId="0" borderId="6" xfId="37" applyFont="1" applyFill="1" applyBorder="1" applyAlignment="1">
      <alignment horizontal="right" vertical="center" wrapText="1"/>
      <protection/>
    </xf>
    <xf numFmtId="176" fontId="4" fillId="0" borderId="6" xfId="98" applyNumberFormat="1" applyFont="1" applyFill="1" applyBorder="1" applyAlignment="1">
      <alignment horizontal="right" vertical="center" wrapText="1"/>
      <protection/>
    </xf>
    <xf numFmtId="178" fontId="11" fillId="0" borderId="6" xfId="0" applyNumberFormat="1" applyFont="1" applyFill="1" applyBorder="1" applyAlignment="1">
      <alignment horizontal="left" vertical="center" wrapText="1"/>
    </xf>
    <xf numFmtId="176" fontId="4" fillId="0" borderId="6" xfId="0" applyNumberFormat="1" applyFont="1" applyFill="1" applyBorder="1" applyAlignment="1" applyProtection="1">
      <alignment horizontal="right" vertical="center" wrapText="1"/>
      <protection/>
    </xf>
    <xf numFmtId="179" fontId="4" fillId="0" borderId="6" xfId="0" applyNumberFormat="1" applyFont="1" applyFill="1" applyBorder="1" applyAlignment="1">
      <alignment horizontal="right" vertical="center" wrapText="1"/>
    </xf>
    <xf numFmtId="57"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horizontal="right" vertical="center"/>
    </xf>
    <xf numFmtId="0" fontId="8" fillId="0" borderId="6" xfId="0" applyFont="1" applyFill="1" applyBorder="1" applyAlignment="1">
      <alignment horizontal="left" vertical="center" wrapText="1"/>
    </xf>
    <xf numFmtId="0" fontId="4" fillId="0" borderId="6" xfId="0" applyFont="1" applyFill="1" applyBorder="1" applyAlignment="1">
      <alignment horizontal="right" vertical="center"/>
    </xf>
    <xf numFmtId="49" fontId="4" fillId="0" borderId="6" xfId="0" applyNumberFormat="1" applyFont="1" applyFill="1" applyBorder="1" applyAlignment="1">
      <alignment horizontal="center" vertical="center" wrapText="1"/>
    </xf>
    <xf numFmtId="0" fontId="4" fillId="0" borderId="6" xfId="0" applyFont="1" applyFill="1" applyBorder="1" applyAlignment="1">
      <alignment horizontal="right" vertical="center"/>
    </xf>
    <xf numFmtId="177" fontId="4" fillId="0" borderId="6" xfId="0" applyNumberFormat="1" applyFont="1" applyFill="1" applyBorder="1" applyAlignment="1">
      <alignment horizontal="right" vertical="center" wrapText="1"/>
    </xf>
    <xf numFmtId="177" fontId="11" fillId="0" borderId="6" xfId="0" applyNumberFormat="1" applyFont="1" applyFill="1" applyBorder="1" applyAlignment="1">
      <alignment horizontal="left" vertical="center" wrapText="1"/>
    </xf>
    <xf numFmtId="176" fontId="4" fillId="0" borderId="6" xfId="0" applyNumberFormat="1" applyFont="1" applyFill="1" applyBorder="1" applyAlignment="1">
      <alignment horizontal="right" vertical="center" wrapText="1"/>
    </xf>
    <xf numFmtId="0" fontId="3" fillId="0" borderId="6" xfId="0" applyFont="1" applyFill="1" applyBorder="1" applyAlignment="1">
      <alignment horizontal="right" vertical="center" wrapText="1"/>
    </xf>
    <xf numFmtId="0" fontId="4" fillId="0" borderId="6" xfId="0" applyNumberFormat="1" applyFont="1" applyFill="1" applyBorder="1" applyAlignment="1">
      <alignment horizontal="right" vertical="center" wrapText="1"/>
    </xf>
    <xf numFmtId="0" fontId="4" fillId="0" borderId="6" xfId="93" applyFont="1" applyFill="1" applyBorder="1" applyAlignment="1">
      <alignment horizontal="right" vertical="center" wrapText="1"/>
      <protection/>
    </xf>
    <xf numFmtId="176" fontId="4" fillId="0" borderId="6" xfId="0" applyNumberFormat="1" applyFont="1" applyFill="1" applyBorder="1" applyAlignment="1">
      <alignment horizontal="right" vertical="center"/>
    </xf>
    <xf numFmtId="0" fontId="4" fillId="0" borderId="6" xfId="114" applyFont="1" applyFill="1" applyBorder="1" applyAlignment="1">
      <alignment horizontal="right" vertical="center" wrapText="1"/>
      <protection/>
    </xf>
    <xf numFmtId="10" fontId="5" fillId="0" borderId="0" xfId="0" applyNumberFormat="1" applyFont="1" applyFill="1" applyAlignment="1">
      <alignment horizontal="right" vertical="center" wrapText="1"/>
    </xf>
    <xf numFmtId="0" fontId="5" fillId="0" borderId="0" xfId="0" applyFont="1" applyFill="1" applyAlignment="1">
      <alignment horizontal="right" vertical="center" wrapText="1"/>
    </xf>
    <xf numFmtId="0" fontId="3" fillId="0" borderId="6" xfId="37" applyFont="1" applyFill="1" applyBorder="1" applyAlignment="1">
      <alignment horizontal="center" vertical="center" wrapText="1"/>
      <protection/>
    </xf>
    <xf numFmtId="0" fontId="8" fillId="0" borderId="6" xfId="37" applyFont="1" applyFill="1" applyBorder="1" applyAlignment="1">
      <alignment horizontal="center" vertical="center" wrapText="1"/>
      <protection/>
    </xf>
    <xf numFmtId="177" fontId="3" fillId="0" borderId="6" xfId="0" applyNumberFormat="1" applyFont="1" applyFill="1" applyBorder="1" applyAlignment="1">
      <alignment horizontal="right" vertical="center" wrapText="1"/>
    </xf>
    <xf numFmtId="10" fontId="3" fillId="0" borderId="6" xfId="0" applyNumberFormat="1" applyFont="1" applyFill="1" applyBorder="1" applyAlignment="1">
      <alignment horizontal="left" vertical="center" wrapText="1"/>
    </xf>
    <xf numFmtId="177" fontId="4" fillId="0" borderId="6" xfId="118" applyNumberFormat="1" applyFont="1" applyFill="1" applyBorder="1" applyAlignment="1">
      <alignment horizontal="right" vertical="center" wrapText="1"/>
      <protection/>
    </xf>
    <xf numFmtId="57" fontId="11"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xf>
    <xf numFmtId="49" fontId="11"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left" vertical="center"/>
    </xf>
    <xf numFmtId="49" fontId="4" fillId="0" borderId="6" xfId="0" applyNumberFormat="1" applyFont="1" applyFill="1" applyBorder="1" applyAlignment="1">
      <alignment horizontal="left" vertical="center" wrapText="1"/>
    </xf>
    <xf numFmtId="0" fontId="3" fillId="0" borderId="6" xfId="0" applyFont="1" applyFill="1" applyBorder="1" applyAlignment="1">
      <alignment horizontal="right" vertical="center"/>
    </xf>
    <xf numFmtId="0" fontId="4" fillId="0" borderId="6" xfId="37" applyFont="1" applyFill="1" applyBorder="1" applyAlignment="1">
      <alignment horizontal="left" vertical="center" wrapText="1"/>
      <protection/>
    </xf>
    <xf numFmtId="177" fontId="11" fillId="0" borderId="6" xfId="118" applyNumberFormat="1" applyFont="1" applyFill="1" applyBorder="1" applyAlignment="1">
      <alignment horizontal="center" vertical="center" wrapText="1"/>
      <protection/>
    </xf>
    <xf numFmtId="180" fontId="4" fillId="0" borderId="6" xfId="0" applyNumberFormat="1" applyFont="1" applyFill="1" applyBorder="1" applyAlignment="1">
      <alignment horizontal="center" vertical="center" wrapText="1"/>
    </xf>
    <xf numFmtId="10" fontId="3" fillId="0" borderId="6" xfId="0" applyNumberFormat="1" applyFont="1" applyFill="1" applyBorder="1" applyAlignment="1">
      <alignment horizontal="center" vertical="center" wrapText="1"/>
    </xf>
    <xf numFmtId="0" fontId="4" fillId="0" borderId="6" xfId="93" applyFont="1" applyFill="1" applyBorder="1" applyAlignment="1">
      <alignment horizontal="center" vertical="center"/>
      <protection/>
    </xf>
    <xf numFmtId="176" fontId="4" fillId="0" borderId="6" xfId="0" applyNumberFormat="1" applyFont="1" applyFill="1" applyBorder="1" applyAlignment="1">
      <alignment horizontal="left" vertical="center" wrapText="1"/>
    </xf>
    <xf numFmtId="0" fontId="11" fillId="0" borderId="6" xfId="0" applyNumberFormat="1" applyFont="1" applyFill="1" applyBorder="1" applyAlignment="1">
      <alignment horizontal="center" vertical="center" wrapText="1"/>
    </xf>
    <xf numFmtId="177" fontId="4" fillId="0" borderId="6" xfId="118" applyNumberFormat="1" applyFont="1" applyFill="1" applyBorder="1" applyAlignment="1">
      <alignment horizontal="center" vertical="center" wrapText="1"/>
      <protection/>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10" fontId="3" fillId="0" borderId="0"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178" fontId="4" fillId="0" borderId="6" xfId="0" applyNumberFormat="1" applyFont="1" applyFill="1" applyBorder="1" applyAlignment="1">
      <alignment horizontal="center" vertical="center" wrapText="1"/>
    </xf>
    <xf numFmtId="0" fontId="4" fillId="0" borderId="6" xfId="0" applyFont="1" applyFill="1" applyBorder="1" applyAlignment="1">
      <alignment vertical="center" wrapText="1"/>
    </xf>
    <xf numFmtId="0" fontId="8" fillId="0" borderId="6" xfId="0" applyFont="1" applyFill="1" applyBorder="1" applyAlignment="1">
      <alignment vertical="center" wrapText="1"/>
    </xf>
    <xf numFmtId="178" fontId="11" fillId="0" borderId="6" xfId="0" applyNumberFormat="1" applyFont="1" applyFill="1" applyBorder="1" applyAlignment="1">
      <alignment horizontal="center" vertical="center" wrapText="1"/>
    </xf>
    <xf numFmtId="0" fontId="4" fillId="0" borderId="6" xfId="37" applyFont="1" applyFill="1" applyBorder="1" applyAlignment="1">
      <alignment wrapText="1"/>
      <protection/>
    </xf>
    <xf numFmtId="0" fontId="4" fillId="0" borderId="6" xfId="0" applyFont="1" applyFill="1" applyBorder="1" applyAlignment="1">
      <alignment vertical="center"/>
    </xf>
    <xf numFmtId="0" fontId="4" fillId="0" borderId="6" xfId="0" applyFont="1" applyFill="1" applyBorder="1" applyAlignment="1">
      <alignment horizontal="center" vertical="center" wrapText="1"/>
    </xf>
    <xf numFmtId="0" fontId="3" fillId="0" borderId="9" xfId="0" applyFont="1" applyFill="1" applyBorder="1" applyAlignment="1">
      <alignment horizontal="center" vertical="center"/>
    </xf>
    <xf numFmtId="176" fontId="4" fillId="0" borderId="6" xfId="0" applyNumberFormat="1" applyFont="1" applyFill="1" applyBorder="1" applyAlignment="1">
      <alignment horizontal="center" vertical="center" wrapText="1"/>
    </xf>
    <xf numFmtId="0" fontId="11" fillId="0" borderId="6" xfId="0" applyNumberFormat="1" applyFont="1" applyFill="1" applyBorder="1" applyAlignment="1" applyProtection="1">
      <alignment horizontal="left" vertical="center" wrapText="1"/>
      <protection/>
    </xf>
    <xf numFmtId="178" fontId="11"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3"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0" fontId="4" fillId="0" borderId="0" xfId="37" applyFont="1" applyFill="1" applyAlignment="1">
      <alignment horizontal="left" vertical="center" wrapText="1"/>
      <protection/>
    </xf>
    <xf numFmtId="0" fontId="4" fillId="0" borderId="0" xfId="37" applyFont="1" applyFill="1" applyAlignment="1">
      <alignment horizontal="center" vertical="center" wrapText="1"/>
      <protection/>
    </xf>
    <xf numFmtId="176" fontId="4" fillId="0" borderId="0" xfId="37" applyNumberFormat="1" applyFont="1" applyFill="1" applyAlignment="1">
      <alignment horizontal="right" vertical="center" wrapText="1"/>
      <protection/>
    </xf>
    <xf numFmtId="176" fontId="4" fillId="0" borderId="0" xfId="0" applyNumberFormat="1" applyFont="1" applyFill="1" applyAlignment="1">
      <alignment horizontal="right" vertical="center" wrapText="1"/>
    </xf>
    <xf numFmtId="0" fontId="4" fillId="0" borderId="8" xfId="37" applyFont="1" applyFill="1" applyBorder="1" applyAlignment="1">
      <alignment wrapText="1"/>
      <protection/>
    </xf>
    <xf numFmtId="10" fontId="4" fillId="0" borderId="0" xfId="0" applyNumberFormat="1" applyFont="1" applyFill="1" applyAlignment="1">
      <alignment vertical="center" wrapText="1"/>
    </xf>
    <xf numFmtId="0" fontId="4" fillId="0" borderId="7" xfId="0" applyFont="1" applyFill="1" applyBorder="1" applyAlignment="1">
      <alignment horizontal="center" vertical="center" wrapText="1"/>
    </xf>
    <xf numFmtId="0" fontId="4" fillId="0" borderId="6" xfId="0" applyNumberFormat="1" applyFont="1" applyFill="1" applyBorder="1" applyAlignment="1">
      <alignment vertical="center"/>
    </xf>
    <xf numFmtId="0" fontId="11" fillId="0" borderId="6" xfId="0" applyFont="1" applyFill="1" applyBorder="1" applyAlignment="1">
      <alignment horizontal="left" vertical="center" wrapText="1"/>
    </xf>
    <xf numFmtId="0" fontId="4" fillId="0" borderId="10" xfId="37" applyFont="1" applyFill="1" applyBorder="1" applyAlignment="1">
      <alignment horizontal="center" wrapText="1"/>
      <protection/>
    </xf>
    <xf numFmtId="0" fontId="11" fillId="0" borderId="6" xfId="115" applyFont="1" applyFill="1" applyBorder="1" applyAlignment="1">
      <alignment horizontal="left" vertical="center" wrapText="1"/>
      <protection/>
    </xf>
    <xf numFmtId="176" fontId="11" fillId="0" borderId="6" xfId="37" applyNumberFormat="1" applyFont="1" applyFill="1" applyBorder="1" applyAlignment="1">
      <alignment horizontal="center" vertical="center" wrapText="1"/>
      <protection/>
    </xf>
    <xf numFmtId="0" fontId="11" fillId="0" borderId="6" xfId="115" applyFont="1" applyFill="1" applyBorder="1" applyAlignment="1" applyProtection="1">
      <alignment horizontal="left" vertical="center" wrapText="1"/>
      <protection locked="0"/>
    </xf>
    <xf numFmtId="0" fontId="11" fillId="0" borderId="6" xfId="115" applyFont="1" applyFill="1" applyBorder="1" applyAlignment="1">
      <alignment horizontal="center" vertical="center" wrapText="1"/>
      <protection/>
    </xf>
    <xf numFmtId="0" fontId="4" fillId="0" borderId="6" xfId="37" applyFont="1" applyFill="1" applyBorder="1" applyAlignment="1" applyProtection="1">
      <alignment horizontal="center" vertical="center" wrapText="1"/>
      <protection locked="0"/>
    </xf>
    <xf numFmtId="176" fontId="11" fillId="0" borderId="6" xfId="37" applyNumberFormat="1" applyFont="1" applyFill="1" applyBorder="1" applyAlignment="1">
      <alignment horizontal="left" vertical="center" wrapText="1"/>
      <protection/>
    </xf>
    <xf numFmtId="0" fontId="4" fillId="0" borderId="6" xfId="0" applyNumberFormat="1" applyFont="1" applyFill="1" applyBorder="1" applyAlignment="1">
      <alignment horizontal="right" vertical="center"/>
    </xf>
    <xf numFmtId="0" fontId="4" fillId="0" borderId="6" xfId="0" applyNumberFormat="1" applyFont="1" applyFill="1" applyBorder="1" applyAlignment="1" applyProtection="1">
      <alignment horizontal="right" vertical="center"/>
      <protection/>
    </xf>
    <xf numFmtId="0" fontId="4" fillId="0" borderId="6" xfId="0" applyNumberFormat="1" applyFont="1" applyFill="1" applyBorder="1" applyAlignment="1">
      <alignment horizontal="center" vertical="center"/>
    </xf>
    <xf numFmtId="177" fontId="11" fillId="0" borderId="6" xfId="100" applyNumberFormat="1" applyFont="1" applyFill="1" applyBorder="1" applyAlignment="1" applyProtection="1">
      <alignment horizontal="left" vertical="center" wrapText="1"/>
      <protection locked="0"/>
    </xf>
    <xf numFmtId="177" fontId="11"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center"/>
    </xf>
    <xf numFmtId="57" fontId="4" fillId="0" borderId="6" xfId="0" applyNumberFormat="1" applyFont="1" applyFill="1" applyBorder="1" applyAlignment="1">
      <alignment horizontal="center" vertical="center" wrapText="1"/>
    </xf>
    <xf numFmtId="0" fontId="4" fillId="0" borderId="6"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4" fillId="0" borderId="6" xfId="114" applyFont="1" applyFill="1" applyBorder="1" applyAlignment="1">
      <alignment horizontal="left" vertical="center" wrapText="1"/>
      <protection/>
    </xf>
    <xf numFmtId="176" fontId="4" fillId="0" borderId="6" xfId="0" applyNumberFormat="1" applyFont="1" applyFill="1" applyBorder="1" applyAlignment="1">
      <alignment horizontal="center" vertical="center"/>
    </xf>
    <xf numFmtId="0" fontId="11" fillId="0" borderId="6"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protection/>
    </xf>
    <xf numFmtId="0" fontId="11" fillId="0" borderId="6" xfId="0" applyNumberFormat="1"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11" fillId="0" borderId="6" xfId="0" applyFont="1" applyFill="1" applyBorder="1" applyAlignment="1">
      <alignment horizontal="left" vertical="center"/>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178" fontId="4" fillId="0" borderId="6" xfId="0" applyNumberFormat="1" applyFont="1" applyFill="1" applyBorder="1" applyAlignment="1">
      <alignment horizontal="center" vertical="center" wrapText="1"/>
    </xf>
    <xf numFmtId="0" fontId="11" fillId="0" borderId="9" xfId="37" applyFont="1" applyFill="1" applyBorder="1" applyAlignment="1">
      <alignment wrapText="1"/>
      <protection/>
    </xf>
    <xf numFmtId="0" fontId="11" fillId="0" borderId="6" xfId="0" applyFont="1" applyFill="1" applyBorder="1" applyAlignment="1">
      <alignment vertical="center" wrapText="1"/>
    </xf>
    <xf numFmtId="0" fontId="4" fillId="0" borderId="9" xfId="37" applyFont="1" applyFill="1" applyBorder="1" applyAlignment="1">
      <alignment wrapText="1"/>
      <protection/>
    </xf>
    <xf numFmtId="181" fontId="4" fillId="0" borderId="6" xfId="0" applyNumberFormat="1" applyFont="1" applyFill="1" applyBorder="1" applyAlignment="1">
      <alignment horizontal="center" vertical="center" wrapText="1"/>
    </xf>
    <xf numFmtId="0" fontId="11" fillId="0" borderId="0" xfId="0" applyFont="1" applyFill="1" applyAlignment="1">
      <alignment vertical="center"/>
    </xf>
    <xf numFmtId="0" fontId="4" fillId="0" borderId="9" xfId="0" applyFont="1" applyFill="1" applyBorder="1" applyAlignment="1">
      <alignment horizontal="center" vertical="center" wrapText="1"/>
    </xf>
    <xf numFmtId="0" fontId="11" fillId="0" borderId="6" xfId="115" applyNumberFormat="1" applyFont="1" applyFill="1" applyBorder="1" applyAlignment="1" applyProtection="1">
      <alignment horizontal="left" vertical="center" wrapText="1"/>
      <protection locked="0"/>
    </xf>
    <xf numFmtId="0" fontId="4" fillId="0" borderId="6" xfId="37"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11" fillId="0" borderId="6" xfId="37" applyFont="1" applyFill="1" applyBorder="1" applyAlignment="1">
      <alignment horizontal="center" vertical="center" wrapText="1" shrinkToFit="1"/>
      <protection/>
    </xf>
    <xf numFmtId="176" fontId="11" fillId="0" borderId="6" xfId="0" applyNumberFormat="1" applyFont="1" applyFill="1" applyBorder="1" applyAlignment="1" applyProtection="1">
      <alignment horizontal="left" vertical="center" wrapText="1"/>
      <protection/>
    </xf>
    <xf numFmtId="0" fontId="11" fillId="0" borderId="6" xfId="93" applyFont="1" applyFill="1" applyBorder="1" applyAlignment="1">
      <alignment horizontal="center" vertical="center" wrapText="1"/>
      <protection/>
    </xf>
    <xf numFmtId="0" fontId="11" fillId="0" borderId="6" xfId="114" applyNumberFormat="1" applyFont="1" applyFill="1" applyBorder="1" applyAlignment="1">
      <alignment horizontal="left" vertical="center" wrapText="1"/>
      <protection/>
    </xf>
    <xf numFmtId="176" fontId="4" fillId="0" borderId="6" xfId="37" applyNumberFormat="1" applyFont="1" applyFill="1" applyBorder="1" applyAlignment="1" applyProtection="1">
      <alignment horizontal="right" vertical="center" wrapText="1"/>
      <protection/>
    </xf>
    <xf numFmtId="57" fontId="4" fillId="0" borderId="6" xfId="0" applyNumberFormat="1" applyFont="1" applyFill="1" applyBorder="1" applyAlignment="1">
      <alignment horizontal="left" vertical="center" wrapText="1"/>
    </xf>
    <xf numFmtId="176" fontId="3" fillId="0" borderId="6" xfId="37" applyNumberFormat="1" applyFont="1" applyFill="1" applyBorder="1" applyAlignment="1">
      <alignment horizontal="right" vertical="center" wrapText="1"/>
      <protection/>
    </xf>
    <xf numFmtId="57" fontId="4" fillId="0" borderId="6" xfId="37" applyNumberFormat="1" applyFont="1" applyFill="1" applyBorder="1" applyAlignment="1" applyProtection="1">
      <alignment horizontal="center" vertical="center" wrapText="1"/>
      <protection locked="0"/>
    </xf>
    <xf numFmtId="0" fontId="4" fillId="0" borderId="6" xfId="98" applyFont="1" applyFill="1" applyBorder="1" applyAlignment="1">
      <alignment horizontal="left" vertical="center" wrapText="1"/>
      <protection/>
    </xf>
    <xf numFmtId="0" fontId="11" fillId="0" borderId="6" xfId="98" applyFont="1" applyFill="1" applyBorder="1" applyAlignment="1">
      <alignment horizontal="center" vertical="center" wrapText="1"/>
      <protection/>
    </xf>
    <xf numFmtId="176" fontId="11" fillId="0" borderId="6" xfId="0" applyNumberFormat="1" applyFont="1" applyFill="1" applyBorder="1" applyAlignment="1" applyProtection="1">
      <alignment horizontal="center" vertical="center" wrapText="1"/>
      <protection/>
    </xf>
    <xf numFmtId="57" fontId="4" fillId="0" borderId="6" xfId="37" applyNumberFormat="1" applyFont="1" applyFill="1" applyBorder="1" applyAlignment="1">
      <alignment horizontal="center" vertical="center" wrapText="1"/>
      <protection/>
    </xf>
    <xf numFmtId="0" fontId="11" fillId="0" borderId="6" xfId="43" applyFont="1" applyFill="1" applyBorder="1" applyAlignment="1" applyProtection="1">
      <alignment horizontal="center" vertical="center" wrapText="1"/>
      <protection/>
    </xf>
    <xf numFmtId="0" fontId="11" fillId="0" borderId="6" xfId="0" applyFont="1" applyFill="1" applyBorder="1" applyAlignment="1">
      <alignment horizontal="left" vertical="center" wrapText="1"/>
    </xf>
    <xf numFmtId="176" fontId="4" fillId="0" borderId="6" xfId="0" applyNumberFormat="1" applyFont="1" applyFill="1" applyBorder="1" applyAlignment="1" applyProtection="1">
      <alignment horizontal="center" vertical="center" wrapText="1"/>
      <protection/>
    </xf>
    <xf numFmtId="0" fontId="4" fillId="0" borderId="6" xfId="0" applyFont="1" applyFill="1" applyBorder="1" applyAlignment="1">
      <alignment horizontal="justify" vertical="center" wrapText="1"/>
    </xf>
    <xf numFmtId="176"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11" fillId="0" borderId="9" xfId="0" applyFont="1" applyFill="1" applyBorder="1" applyAlignment="1">
      <alignment vertical="center" wrapText="1"/>
    </xf>
    <xf numFmtId="0" fontId="4" fillId="0" borderId="6" xfId="37" applyFont="1" applyFill="1" applyBorder="1" applyAlignment="1">
      <alignment vertical="center" wrapText="1"/>
      <protection/>
    </xf>
    <xf numFmtId="0" fontId="4" fillId="0" borderId="0" xfId="0" applyFont="1" applyFill="1" applyAlignment="1">
      <alignment horizontal="right" vertical="center" wrapText="1"/>
    </xf>
    <xf numFmtId="49" fontId="4" fillId="0" borderId="0" xfId="0" applyNumberFormat="1" applyFont="1" applyFill="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4" fillId="0" borderId="6" xfId="0" applyFont="1" applyFill="1" applyBorder="1" applyAlignment="1">
      <alignment horizontal="right" vertical="center" wrapText="1"/>
    </xf>
    <xf numFmtId="0" fontId="5" fillId="0" borderId="0" xfId="0" applyFont="1" applyFill="1" applyBorder="1" applyAlignment="1">
      <alignment horizontal="right" vertical="center"/>
    </xf>
    <xf numFmtId="0" fontId="2" fillId="0" borderId="0" xfId="0" applyFont="1" applyFill="1" applyBorder="1" applyAlignment="1">
      <alignment horizontal="right" vertical="center"/>
    </xf>
    <xf numFmtId="0" fontId="5" fillId="0" borderId="0" xfId="0" applyFont="1" applyFill="1" applyAlignment="1">
      <alignment horizontal="right" vertical="center"/>
    </xf>
    <xf numFmtId="0" fontId="2" fillId="0" borderId="0" xfId="0" applyFont="1" applyFill="1" applyAlignment="1">
      <alignment horizontal="right" vertical="center"/>
    </xf>
    <xf numFmtId="0" fontId="4" fillId="0" borderId="6" xfId="0" applyFont="1" applyFill="1" applyBorder="1" applyAlignment="1">
      <alignment horizontal="right" vertical="center"/>
    </xf>
    <xf numFmtId="0" fontId="4" fillId="0" borderId="6" xfId="0" applyFont="1" applyFill="1" applyBorder="1" applyAlignment="1">
      <alignment horizontal="center" vertical="center" wrapText="1"/>
    </xf>
    <xf numFmtId="0" fontId="2" fillId="0" borderId="0" xfId="0" applyFont="1" applyFill="1" applyBorder="1" applyAlignment="1">
      <alignment horizontal="left" vertical="center"/>
    </xf>
    <xf numFmtId="0" fontId="11" fillId="0" borderId="6" xfId="0" applyFont="1" applyFill="1" applyBorder="1" applyAlignment="1">
      <alignment horizontal="center" vertical="center" wrapText="1"/>
    </xf>
    <xf numFmtId="0" fontId="5" fillId="0" borderId="0" xfId="0" applyFont="1" applyFill="1" applyBorder="1" applyAlignment="1">
      <alignment vertical="center"/>
    </xf>
    <xf numFmtId="0" fontId="4" fillId="0" borderId="0" xfId="0" applyFont="1" applyFill="1" applyBorder="1" applyAlignment="1">
      <alignment vertical="center"/>
    </xf>
  </cellXfs>
  <cellStyles count="107">
    <cellStyle name="Normal" xfId="0"/>
    <cellStyle name="Currency [0]" xfId="15"/>
    <cellStyle name="20% - 强调文字颜色 3" xfId="16"/>
    <cellStyle name="输入" xfId="17"/>
    <cellStyle name="Currency" xfId="18"/>
    <cellStyle name="常规 15 6" xfId="19"/>
    <cellStyle name="Comma [0]" xfId="20"/>
    <cellStyle name="Comma" xfId="21"/>
    <cellStyle name="常规 7 3" xfId="22"/>
    <cellStyle name="40% - 强调文字颜色 3" xfId="23"/>
    <cellStyle name="差" xfId="24"/>
    <cellStyle name="常规 15 2" xfId="25"/>
    <cellStyle name="60% - 强调文字颜色 3" xfId="26"/>
    <cellStyle name="Hyperlink" xfId="27"/>
    <cellStyle name="差_省市重点项目征求表（第二轮）20181023" xfId="28"/>
    <cellStyle name="Percent" xfId="29"/>
    <cellStyle name="RowLevel_0" xfId="30"/>
    <cellStyle name="Followed Hyperlink" xfId="31"/>
    <cellStyle name="注释" xfId="32"/>
    <cellStyle name="常规 6" xfId="33"/>
    <cellStyle name="60% - 强调文字颜色 2" xfId="34"/>
    <cellStyle name="标题 4" xfId="35"/>
    <cellStyle name="警告文本" xfId="36"/>
    <cellStyle name="_ET_STYLE_NoName_00_" xfId="37"/>
    <cellStyle name="标题" xfId="38"/>
    <cellStyle name="常规 12" xfId="39"/>
    <cellStyle name="解释性文本" xfId="40"/>
    <cellStyle name="标题 1" xfId="41"/>
    <cellStyle name="常规 6 3" xfId="42"/>
    <cellStyle name="_ET_STYLE_NoName_00_ 2" xfId="43"/>
    <cellStyle name="标题 2" xfId="44"/>
    <cellStyle name="标题 3" xfId="45"/>
    <cellStyle name="常规Sheet1" xfId="46"/>
    <cellStyle name="60% - 强调文字颜色 1" xfId="47"/>
    <cellStyle name="60% - 强调文字颜色 4" xfId="48"/>
    <cellStyle name="输出" xfId="49"/>
    <cellStyle name="计算" xfId="50"/>
    <cellStyle name="常规 26" xfId="51"/>
    <cellStyle name="检查单元格" xfId="52"/>
    <cellStyle name="20% - 强调文字颜色 6" xfId="53"/>
    <cellStyle name="强调文字颜色 2" xfId="54"/>
    <cellStyle name="链接单元格" xfId="55"/>
    <cellStyle name="汇总"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差_（10.20下午导出）2018年市重点项目安排表" xfId="67"/>
    <cellStyle name="20% - 强调文字颜色 4" xfId="68"/>
    <cellStyle name="40% - 强调文字颜色 4" xfId="69"/>
    <cellStyle name="强调文字颜色 5" xfId="70"/>
    <cellStyle name="40% - 强调文字颜色 5" xfId="71"/>
    <cellStyle name="60% - 强调文字颜色 5" xfId="72"/>
    <cellStyle name="常规 53 2" xfId="73"/>
    <cellStyle name="强调文字颜色 6" xfId="74"/>
    <cellStyle name="常规 10" xfId="75"/>
    <cellStyle name="40% - 强调文字颜色 6" xfId="76"/>
    <cellStyle name="60% - 强调文字颜色 6" xfId="77"/>
    <cellStyle name="常规 11" xfId="78"/>
    <cellStyle name="常规 12 2" xfId="79"/>
    <cellStyle name="常规 13" xfId="80"/>
    <cellStyle name="常规 14" xfId="81"/>
    <cellStyle name="常规 15" xfId="82"/>
    <cellStyle name="常规 15_11.6第二轮第三次2016年省市重点（重大）项目汇总表（附件1、2、3）" xfId="83"/>
    <cellStyle name="常规 21" xfId="84"/>
    <cellStyle name="常规 16" xfId="85"/>
    <cellStyle name="常规 17" xfId="86"/>
    <cellStyle name="常规 55" xfId="87"/>
    <cellStyle name="常规 17 2" xfId="88"/>
    <cellStyle name="常规 17 2 2" xfId="89"/>
    <cellStyle name="常规 23" xfId="90"/>
    <cellStyle name="常规 18" xfId="91"/>
    <cellStyle name="常规 19" xfId="92"/>
    <cellStyle name="常规 2" xfId="93"/>
    <cellStyle name="常规 2 11" xfId="94"/>
    <cellStyle name="常规 2 2" xfId="95"/>
    <cellStyle name="常规 2 3" xfId="96"/>
    <cellStyle name="常规 2 4" xfId="97"/>
    <cellStyle name="常规 2_（10.20下午导出）2018年市重点项目安排表" xfId="98"/>
    <cellStyle name="常规 29" xfId="99"/>
    <cellStyle name="常规_2016年泉州市重点项目安排表20160104" xfId="100"/>
    <cellStyle name="常规 3" xfId="101"/>
    <cellStyle name="常规 30" xfId="102"/>
    <cellStyle name="常规 35" xfId="103"/>
    <cellStyle name="常规 36" xfId="104"/>
    <cellStyle name="常规 4" xfId="105"/>
    <cellStyle name="常规 5" xfId="106"/>
    <cellStyle name="常规 5 3" xfId="107"/>
    <cellStyle name="常规 54" xfId="108"/>
    <cellStyle name="常规 56" xfId="109"/>
    <cellStyle name="常规 59" xfId="110"/>
    <cellStyle name="常规 7" xfId="111"/>
    <cellStyle name="常规 8" xfId="112"/>
    <cellStyle name="常规 9" xfId="113"/>
    <cellStyle name="常规_Sheet1" xfId="114"/>
    <cellStyle name="常规_Sheet1_59" xfId="115"/>
    <cellStyle name="常规_给荣跃" xfId="116"/>
    <cellStyle name="常规_战役办人员（含乡镇）" xfId="117"/>
    <cellStyle name="常规_指标2007" xfId="118"/>
    <cellStyle name="常规Sheet159" xfId="119"/>
    <cellStyle name="样式 1"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F!"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O5" sqref="O5"/>
    </sheetView>
  </sheetViews>
  <sheetFormatPr defaultColWidth="9.00390625" defaultRowHeight="14.25"/>
  <sheetData/>
  <sheetProtection/>
  <printOptions/>
  <pageMargins left="0.749305555555556" right="0.749305555555556" top="0.999305555555556" bottom="0.999305555555556" header="0.499305555555556" footer="0.49930555555555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B55042">
      <selection activeCell="O5" sqref="O5"/>
    </sheetView>
  </sheetViews>
  <sheetFormatPr defaultColWidth="9.00390625" defaultRowHeight="14.25"/>
  <sheetData/>
  <sheetProtection/>
  <printOptions/>
  <pageMargins left="0.749305555555556" right="0.749305555555556" top="0.999305555555556" bottom="0.999305555555556" header="0.499305555555556" footer="0.499305555555556"/>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outlinePr summaryBelow="0"/>
  </sheetPr>
  <dimension ref="A1:IU256"/>
  <sheetViews>
    <sheetView tabSelected="1" zoomScale="90" zoomScaleNormal="90" workbookViewId="0" topLeftCell="B1">
      <pane xSplit="5" ySplit="8" topLeftCell="G18" activePane="bottomRight" state="frozen"/>
      <selection pane="bottomRight" activeCell="AL7" sqref="AL7"/>
    </sheetView>
  </sheetViews>
  <sheetFormatPr defaultColWidth="8.75390625" defaultRowHeight="14.25" outlineLevelRow="1"/>
  <cols>
    <col min="1" max="1" width="3.875" style="24" hidden="1" customWidth="1"/>
    <col min="2" max="2" width="3.875" style="25" customWidth="1"/>
    <col min="3" max="3" width="16.75390625" style="26" customWidth="1"/>
    <col min="4" max="5" width="8.75390625" style="25" hidden="1" customWidth="1"/>
    <col min="6" max="6" width="7.625" style="25" customWidth="1"/>
    <col min="7" max="7" width="47.875" style="26" customWidth="1"/>
    <col min="8" max="8" width="6.50390625" style="25" customWidth="1"/>
    <col min="9" max="9" width="9.50390625" style="27" customWidth="1"/>
    <col min="10" max="10" width="8.75390625" style="27" hidden="1" customWidth="1"/>
    <col min="11" max="11" width="9.00390625" style="27" hidden="1" customWidth="1"/>
    <col min="12" max="12" width="8.375" style="27" hidden="1" customWidth="1"/>
    <col min="13" max="13" width="9.00390625" style="27" customWidth="1"/>
    <col min="14" max="14" width="8.75390625" style="27" hidden="1" customWidth="1"/>
    <col min="15" max="15" width="56.75390625" style="26" customWidth="1"/>
    <col min="16" max="18" width="8.75390625" style="25" hidden="1" customWidth="1"/>
    <col min="19" max="19" width="7.625" style="28" hidden="1" customWidth="1"/>
    <col min="20" max="20" width="7.375" style="28" hidden="1" customWidth="1"/>
    <col min="21" max="21" width="8.125" style="28" hidden="1" customWidth="1"/>
    <col min="22" max="22" width="7.375" style="28" hidden="1" customWidth="1"/>
    <col min="23" max="23" width="29.50390625" style="26" hidden="1" customWidth="1"/>
    <col min="24" max="24" width="8.75390625" style="25" hidden="1" customWidth="1"/>
    <col min="25" max="25" width="11.125" style="25" hidden="1" customWidth="1"/>
    <col min="26" max="26" width="12.75390625" style="24" customWidth="1"/>
    <col min="27" max="27" width="12.50390625" style="24" customWidth="1"/>
    <col min="28" max="28" width="9.75390625" style="25" hidden="1" customWidth="1"/>
    <col min="29" max="29" width="15.875" style="26" hidden="1" customWidth="1"/>
    <col min="30" max="30" width="5.625" style="24" hidden="1" customWidth="1"/>
    <col min="31" max="31" width="8.75390625" style="25" hidden="1" customWidth="1"/>
    <col min="32" max="32" width="4.25390625" style="24" hidden="1" customWidth="1"/>
    <col min="33" max="33" width="5.50390625" style="24" hidden="1" customWidth="1"/>
    <col min="34" max="34" width="5.50390625" style="25" hidden="1" customWidth="1"/>
    <col min="35" max="35" width="16.125" style="25" hidden="1" customWidth="1"/>
    <col min="36" max="36" width="11.375" style="25" hidden="1" customWidth="1"/>
    <col min="37" max="37" width="16.25390625" style="29" hidden="1" customWidth="1"/>
    <col min="38" max="38" width="19.50390625" style="1" customWidth="1"/>
    <col min="39" max="16384" width="8.75390625" style="1" customWidth="1"/>
  </cols>
  <sheetData>
    <row r="1" spans="1:37" s="1" customFormat="1" ht="25.5" customHeight="1">
      <c r="A1" s="30"/>
      <c r="B1" s="31" t="s">
        <v>0</v>
      </c>
      <c r="C1" s="31"/>
      <c r="D1" s="31"/>
      <c r="E1" s="31"/>
      <c r="F1" s="31"/>
      <c r="G1" s="31"/>
      <c r="H1" s="31"/>
      <c r="I1" s="31"/>
      <c r="J1" s="31"/>
      <c r="K1" s="31"/>
      <c r="L1" s="31"/>
      <c r="M1" s="31"/>
      <c r="N1" s="31"/>
      <c r="O1" s="31"/>
      <c r="P1" s="31"/>
      <c r="Q1" s="31"/>
      <c r="R1" s="31"/>
      <c r="S1" s="31"/>
      <c r="T1" s="31"/>
      <c r="U1" s="31"/>
      <c r="V1" s="31"/>
      <c r="W1" s="31"/>
      <c r="X1" s="31"/>
      <c r="Y1" s="31"/>
      <c r="Z1" s="31"/>
      <c r="AA1" s="31"/>
      <c r="AB1" s="31"/>
      <c r="AC1" s="26"/>
      <c r="AD1" s="25"/>
      <c r="AE1" s="25"/>
      <c r="AF1" s="25"/>
      <c r="AG1" s="25"/>
      <c r="AH1" s="25"/>
      <c r="AI1" s="25"/>
      <c r="AJ1" s="25"/>
      <c r="AK1" s="29"/>
    </row>
    <row r="2" spans="1:37" s="1" customFormat="1" ht="36.75" customHeight="1">
      <c r="A2" s="30"/>
      <c r="B2" s="32" t="s">
        <v>1</v>
      </c>
      <c r="C2" s="33"/>
      <c r="D2" s="32"/>
      <c r="E2" s="32"/>
      <c r="F2" s="32"/>
      <c r="G2" s="33"/>
      <c r="H2" s="32"/>
      <c r="I2" s="62"/>
      <c r="J2" s="62"/>
      <c r="K2" s="62"/>
      <c r="L2" s="62"/>
      <c r="M2" s="62"/>
      <c r="N2" s="62"/>
      <c r="O2" s="33"/>
      <c r="P2" s="32"/>
      <c r="Q2" s="32"/>
      <c r="R2" s="32"/>
      <c r="S2" s="62"/>
      <c r="T2" s="62"/>
      <c r="U2" s="62"/>
      <c r="V2" s="62"/>
      <c r="W2" s="33"/>
      <c r="X2" s="32"/>
      <c r="Y2" s="32"/>
      <c r="Z2" s="32"/>
      <c r="AA2" s="32"/>
      <c r="AB2" s="32"/>
      <c r="AC2" s="26"/>
      <c r="AD2" s="34"/>
      <c r="AE2" s="25"/>
      <c r="AF2" s="25"/>
      <c r="AG2" s="25" t="s">
        <v>2</v>
      </c>
      <c r="AH2" s="25"/>
      <c r="AI2" s="25"/>
      <c r="AJ2" s="25"/>
      <c r="AK2" s="29"/>
    </row>
    <row r="3" spans="1:37" s="1" customFormat="1" ht="27.75" customHeight="1">
      <c r="A3" s="30"/>
      <c r="B3" s="34"/>
      <c r="C3" s="35"/>
      <c r="D3" s="34"/>
      <c r="E3" s="34"/>
      <c r="F3" s="34"/>
      <c r="G3" s="35"/>
      <c r="H3" s="34"/>
      <c r="I3" s="63"/>
      <c r="J3" s="63"/>
      <c r="K3" s="63"/>
      <c r="L3" s="63"/>
      <c r="M3" s="63"/>
      <c r="N3" s="63"/>
      <c r="O3" s="64"/>
      <c r="P3" s="65"/>
      <c r="Q3" s="65"/>
      <c r="R3" s="65"/>
      <c r="S3" s="96"/>
      <c r="T3" s="97"/>
      <c r="U3" s="97"/>
      <c r="V3" s="97"/>
      <c r="W3" s="35"/>
      <c r="X3" s="34"/>
      <c r="Y3" s="34"/>
      <c r="Z3" s="34"/>
      <c r="AA3" s="34"/>
      <c r="AB3" s="34"/>
      <c r="AC3" s="26"/>
      <c r="AD3" s="34"/>
      <c r="AE3" s="25"/>
      <c r="AF3" s="25"/>
      <c r="AG3" s="25"/>
      <c r="AH3" s="25"/>
      <c r="AI3" s="34"/>
      <c r="AJ3" s="34"/>
      <c r="AK3" s="29"/>
    </row>
    <row r="4" spans="1:154" s="2" customFormat="1" ht="15.75">
      <c r="A4" s="36"/>
      <c r="B4" s="37" t="s">
        <v>3</v>
      </c>
      <c r="C4" s="37" t="s">
        <v>4</v>
      </c>
      <c r="D4" s="36" t="s">
        <v>5</v>
      </c>
      <c r="E4" s="37" t="s">
        <v>6</v>
      </c>
      <c r="F4" s="37" t="s">
        <v>7</v>
      </c>
      <c r="G4" s="37" t="s">
        <v>8</v>
      </c>
      <c r="H4" s="37" t="s">
        <v>9</v>
      </c>
      <c r="I4" s="66" t="s">
        <v>10</v>
      </c>
      <c r="J4" s="66" t="s">
        <v>11</v>
      </c>
      <c r="K4" s="66" t="s">
        <v>12</v>
      </c>
      <c r="L4" s="67"/>
      <c r="M4" s="67" t="s">
        <v>13</v>
      </c>
      <c r="N4" s="68"/>
      <c r="O4" s="67"/>
      <c r="P4" s="67"/>
      <c r="Q4" s="67"/>
      <c r="R4" s="67"/>
      <c r="S4" s="98" t="s">
        <v>14</v>
      </c>
      <c r="T4" s="98" t="s">
        <v>15</v>
      </c>
      <c r="U4" s="98" t="s">
        <v>16</v>
      </c>
      <c r="V4" s="99" t="s">
        <v>17</v>
      </c>
      <c r="W4" s="99" t="s">
        <v>18</v>
      </c>
      <c r="X4" s="37" t="s">
        <v>19</v>
      </c>
      <c r="Y4" s="36"/>
      <c r="Z4" s="37" t="s">
        <v>20</v>
      </c>
      <c r="AA4" s="37" t="s">
        <v>21</v>
      </c>
      <c r="AB4" s="37" t="s">
        <v>22</v>
      </c>
      <c r="AC4" s="37" t="s">
        <v>23</v>
      </c>
      <c r="AD4" s="37" t="s">
        <v>24</v>
      </c>
      <c r="AE4" s="37" t="s">
        <v>25</v>
      </c>
      <c r="AF4" s="37" t="s">
        <v>26</v>
      </c>
      <c r="AG4" s="37" t="s">
        <v>27</v>
      </c>
      <c r="AH4" s="37" t="s">
        <v>28</v>
      </c>
      <c r="AI4" s="37" t="s">
        <v>29</v>
      </c>
      <c r="AJ4" s="36" t="s">
        <v>30</v>
      </c>
      <c r="AK4" s="36" t="s">
        <v>31</v>
      </c>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row>
    <row r="5" spans="1:154" s="2" customFormat="1" ht="47.25">
      <c r="A5" s="36"/>
      <c r="B5" s="36"/>
      <c r="C5" s="36"/>
      <c r="D5" s="36"/>
      <c r="E5" s="36"/>
      <c r="F5" s="36"/>
      <c r="G5" s="36"/>
      <c r="H5" s="36"/>
      <c r="I5" s="67"/>
      <c r="J5" s="67"/>
      <c r="K5" s="67"/>
      <c r="L5" s="67"/>
      <c r="M5" s="67" t="s">
        <v>32</v>
      </c>
      <c r="N5" s="69" t="s">
        <v>33</v>
      </c>
      <c r="O5" s="37" t="s">
        <v>34</v>
      </c>
      <c r="P5" s="37" t="s">
        <v>35</v>
      </c>
      <c r="Q5" s="37" t="s">
        <v>36</v>
      </c>
      <c r="R5" s="37" t="s">
        <v>37</v>
      </c>
      <c r="S5" s="98"/>
      <c r="T5" s="98"/>
      <c r="U5" s="98"/>
      <c r="V5" s="98"/>
      <c r="W5" s="98"/>
      <c r="X5" s="37" t="s">
        <v>38</v>
      </c>
      <c r="Y5" s="37" t="s">
        <v>39</v>
      </c>
      <c r="Z5" s="36"/>
      <c r="AA5" s="36"/>
      <c r="AB5" s="36"/>
      <c r="AC5" s="36"/>
      <c r="AD5" s="36"/>
      <c r="AE5" s="36"/>
      <c r="AF5" s="36"/>
      <c r="AG5" s="36"/>
      <c r="AH5" s="36"/>
      <c r="AI5" s="36"/>
      <c r="AJ5" s="36"/>
      <c r="AK5" s="36"/>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row>
    <row r="6" spans="1:38" s="3" customFormat="1" ht="18.75" customHeight="1">
      <c r="A6" s="21"/>
      <c r="B6" s="36"/>
      <c r="C6" s="38" t="str">
        <f>"合计（"&amp;FIXED(D6,0)&amp;"个)"</f>
        <v>合计（188个)</v>
      </c>
      <c r="D6" s="36">
        <f>D7+D164</f>
        <v>188</v>
      </c>
      <c r="E6" s="21"/>
      <c r="F6" s="36"/>
      <c r="G6" s="39"/>
      <c r="H6" s="36"/>
      <c r="I6" s="68">
        <f aca="true" t="shared" si="0" ref="I6:N6">I7+I164</f>
        <v>16789372.57</v>
      </c>
      <c r="J6" s="68">
        <f t="shared" si="0"/>
        <v>13984373.856666666</v>
      </c>
      <c r="K6" s="68">
        <f t="shared" si="0"/>
        <v>3931987.9</v>
      </c>
      <c r="L6" s="68">
        <f t="shared" si="0"/>
        <v>1502700</v>
      </c>
      <c r="M6" s="68">
        <f t="shared" si="0"/>
        <v>2417696</v>
      </c>
      <c r="N6" s="68">
        <f t="shared" si="0"/>
        <v>2095022.4999999998</v>
      </c>
      <c r="O6" s="70"/>
      <c r="P6" s="71">
        <f>P7+P164</f>
        <v>77</v>
      </c>
      <c r="Q6" s="71">
        <f>Q7+Q164</f>
        <v>39</v>
      </c>
      <c r="R6" s="71"/>
      <c r="S6" s="100">
        <f>S7+S164</f>
        <v>0</v>
      </c>
      <c r="T6" s="100" t="e">
        <f>T7+T164</f>
        <v>#REF!</v>
      </c>
      <c r="U6" s="100" t="e">
        <f>U7+U164</f>
        <v>#REF!</v>
      </c>
      <c r="V6" s="100" t="e">
        <f>V7+V164</f>
        <v>#REF!</v>
      </c>
      <c r="W6" s="101" t="e">
        <f>U6/M6</f>
        <v>#REF!</v>
      </c>
      <c r="X6" s="36"/>
      <c r="Y6" s="36"/>
      <c r="Z6" s="113"/>
      <c r="AA6" s="21"/>
      <c r="AB6" s="21"/>
      <c r="AC6" s="40"/>
      <c r="AD6" s="113"/>
      <c r="AE6" s="21">
        <f>AE7+AE164</f>
        <v>72</v>
      </c>
      <c r="AF6" s="36">
        <f>AF7+AF164</f>
        <v>188</v>
      </c>
      <c r="AG6" s="36">
        <f>AG7+AG164</f>
        <v>78</v>
      </c>
      <c r="AH6" s="36">
        <f>AH7+AH164</f>
        <v>77</v>
      </c>
      <c r="AI6" s="120"/>
      <c r="AJ6" s="120"/>
      <c r="AK6" s="121" t="e">
        <f>U6/6*7</f>
        <v>#REF!</v>
      </c>
      <c r="AL6" s="122"/>
    </row>
    <row r="7" spans="1:38" s="3" customFormat="1" ht="15.75">
      <c r="A7" s="21"/>
      <c r="B7" s="36"/>
      <c r="C7" s="38" t="str">
        <f>"在建小计("&amp;FIXED(D7,0)&amp;"个)"</f>
        <v>在建小计(151个)</v>
      </c>
      <c r="D7" s="36">
        <f>D8+D48+D110+D141+D158</f>
        <v>151</v>
      </c>
      <c r="E7" s="21"/>
      <c r="F7" s="36"/>
      <c r="G7" s="39"/>
      <c r="H7" s="36"/>
      <c r="I7" s="68">
        <f aca="true" t="shared" si="1" ref="I7:N7">SUM(I158,I141,I110,I48,I8)</f>
        <v>13695150.66</v>
      </c>
      <c r="J7" s="68">
        <f t="shared" si="1"/>
        <v>11566857.113333333</v>
      </c>
      <c r="K7" s="68">
        <f t="shared" si="1"/>
        <v>3923267.9</v>
      </c>
      <c r="L7" s="68">
        <f t="shared" si="1"/>
        <v>1502700</v>
      </c>
      <c r="M7" s="68">
        <f t="shared" si="1"/>
        <v>2375896</v>
      </c>
      <c r="N7" s="68">
        <f t="shared" si="1"/>
        <v>2059439.1666666665</v>
      </c>
      <c r="O7" s="70"/>
      <c r="P7" s="71">
        <f>COUNTIF(P9:P163,"*月*")</f>
        <v>69</v>
      </c>
      <c r="Q7" s="71">
        <f>SUM(Q8,Q48,Q110,Q141,Q158)</f>
        <v>39</v>
      </c>
      <c r="R7" s="71"/>
      <c r="S7" s="100">
        <f>SUM(S8,S48,S110,S141,S158)</f>
        <v>0</v>
      </c>
      <c r="T7" s="100" t="e">
        <f>SUM(T8,T48,T110,T141,T158)</f>
        <v>#REF!</v>
      </c>
      <c r="U7" s="100" t="e">
        <f>SUM(U8,U48,U110,U141,U158)</f>
        <v>#REF!</v>
      </c>
      <c r="V7" s="100" t="e">
        <f>SUM(V8,V48,V110,V141,V158)</f>
        <v>#REF!</v>
      </c>
      <c r="W7" s="101" t="e">
        <f>U7/M7</f>
        <v>#REF!</v>
      </c>
      <c r="X7" s="36"/>
      <c r="Y7" s="36"/>
      <c r="Z7" s="113"/>
      <c r="AA7" s="21"/>
      <c r="AB7" s="21"/>
      <c r="AC7" s="40"/>
      <c r="AD7" s="113"/>
      <c r="AE7" s="21">
        <f>COUNTIF(AE9:AE163,"*政府投资*")</f>
        <v>52</v>
      </c>
      <c r="AF7" s="36">
        <f>SUM(AF8,AF48,AF110,AF141,AF158)</f>
        <v>151</v>
      </c>
      <c r="AG7" s="36">
        <f>SUM(AG8,AG48,AG110,AG141,AG158)</f>
        <v>78</v>
      </c>
      <c r="AH7" s="36">
        <f>SUM(AH8,AH48,AH110,AH141,AH158)</f>
        <v>55</v>
      </c>
      <c r="AI7" s="120"/>
      <c r="AJ7" s="120"/>
      <c r="AK7" s="121" t="e">
        <f>U7/6*7</f>
        <v>#REF!</v>
      </c>
      <c r="AL7" s="122"/>
    </row>
    <row r="8" spans="1:37" s="4" customFormat="1" ht="15.75">
      <c r="A8" s="21"/>
      <c r="B8" s="37" t="s">
        <v>40</v>
      </c>
      <c r="C8" s="38" t="str">
        <f>"城建环保("&amp;FIXED(D8,0)&amp;"个)"</f>
        <v>城建环保(39个)</v>
      </c>
      <c r="D8" s="36">
        <f>AF8</f>
        <v>39</v>
      </c>
      <c r="E8" s="21"/>
      <c r="F8" s="36"/>
      <c r="G8" s="40"/>
      <c r="H8" s="36"/>
      <c r="I8" s="68">
        <f aca="true" t="shared" si="2" ref="I8:N8">SUM(I9:I47)</f>
        <v>5683102.960000001</v>
      </c>
      <c r="J8" s="68">
        <f t="shared" si="2"/>
        <v>4157338.1266666665</v>
      </c>
      <c r="K8" s="68">
        <f t="shared" si="2"/>
        <v>1912623.9</v>
      </c>
      <c r="L8" s="68">
        <f t="shared" si="2"/>
        <v>1499000</v>
      </c>
      <c r="M8" s="68">
        <f t="shared" si="2"/>
        <v>976458</v>
      </c>
      <c r="N8" s="68">
        <f t="shared" si="2"/>
        <v>732084.5</v>
      </c>
      <c r="O8" s="72"/>
      <c r="P8" s="71">
        <f>COUNTIF(P9:P47,"*月*")</f>
        <v>10</v>
      </c>
      <c r="Q8" s="71">
        <f>COUNTIF(Q9:Q47,"*月*")</f>
        <v>12</v>
      </c>
      <c r="R8" s="71"/>
      <c r="S8" s="68">
        <f>SUM(S9:S47)</f>
        <v>0</v>
      </c>
      <c r="T8" s="68" t="e">
        <f>SUM(T9:T47)</f>
        <v>#REF!</v>
      </c>
      <c r="U8" s="68" t="e">
        <f>SUM(U9:U47)</f>
        <v>#REF!</v>
      </c>
      <c r="V8" s="68" t="e">
        <f>SUM(V9:V47)</f>
        <v>#REF!</v>
      </c>
      <c r="W8" s="101" t="e">
        <f>U8/M8</f>
        <v>#REF!</v>
      </c>
      <c r="X8" s="36"/>
      <c r="Y8" s="36"/>
      <c r="Z8" s="21"/>
      <c r="AA8" s="21"/>
      <c r="AB8" s="21"/>
      <c r="AC8" s="40"/>
      <c r="AD8" s="113"/>
      <c r="AE8" s="21"/>
      <c r="AF8" s="36">
        <f>SUM(AF9:AF47)</f>
        <v>39</v>
      </c>
      <c r="AG8" s="36">
        <f>SUM(AG9:AG47)</f>
        <v>28</v>
      </c>
      <c r="AH8" s="36">
        <f>SUM(AH9:AH47)</f>
        <v>7</v>
      </c>
      <c r="AI8" s="21"/>
      <c r="AJ8" s="21"/>
      <c r="AK8" s="123"/>
    </row>
    <row r="9" spans="1:37" s="5" customFormat="1" ht="63" outlineLevel="1">
      <c r="A9" s="21"/>
      <c r="B9" s="21">
        <f>SUBTOTAL(3,F$9:F9)</f>
        <v>1</v>
      </c>
      <c r="C9" s="41" t="s">
        <v>41</v>
      </c>
      <c r="D9" s="42" t="s">
        <v>42</v>
      </c>
      <c r="E9" s="42" t="s">
        <v>43</v>
      </c>
      <c r="F9" s="42" t="s">
        <v>44</v>
      </c>
      <c r="G9" s="41" t="s">
        <v>45</v>
      </c>
      <c r="H9" s="21" t="s">
        <v>46</v>
      </c>
      <c r="I9" s="73">
        <v>200000</v>
      </c>
      <c r="J9" s="73">
        <f>I9/3</f>
        <v>66666.66666666667</v>
      </c>
      <c r="K9" s="73">
        <v>185000</v>
      </c>
      <c r="L9" s="73">
        <v>160400</v>
      </c>
      <c r="M9" s="73">
        <v>15000</v>
      </c>
      <c r="N9" s="73">
        <f>M9/3</f>
        <v>5000</v>
      </c>
      <c r="O9" s="41" t="s">
        <v>47</v>
      </c>
      <c r="P9" s="21"/>
      <c r="Q9" s="21" t="s">
        <v>48</v>
      </c>
      <c r="R9" s="21"/>
      <c r="S9" s="74">
        <v>0</v>
      </c>
      <c r="T9" s="74" t="e">
        <f>#REF!</f>
        <v>#REF!</v>
      </c>
      <c r="U9" s="74" t="e">
        <f>T9+S9</f>
        <v>#REF!</v>
      </c>
      <c r="V9" s="73" t="e">
        <f>U9/3</f>
        <v>#REF!</v>
      </c>
      <c r="W9" s="14" t="e">
        <f>#REF!</f>
        <v>#REF!</v>
      </c>
      <c r="X9" s="42" t="s">
        <v>49</v>
      </c>
      <c r="Y9" s="49">
        <v>15960559166</v>
      </c>
      <c r="Z9" s="42" t="s">
        <v>50</v>
      </c>
      <c r="AA9" s="42" t="s">
        <v>51</v>
      </c>
      <c r="AB9" s="42" t="s">
        <v>52</v>
      </c>
      <c r="AC9" s="14"/>
      <c r="AD9" s="42" t="s">
        <v>53</v>
      </c>
      <c r="AE9" s="42" t="s">
        <v>54</v>
      </c>
      <c r="AF9" s="21">
        <v>1</v>
      </c>
      <c r="AG9" s="21">
        <v>1</v>
      </c>
      <c r="AH9" s="21"/>
      <c r="AI9" s="124"/>
      <c r="AJ9" s="124"/>
      <c r="AK9" s="125"/>
    </row>
    <row r="10" spans="1:37" s="5" customFormat="1" ht="42.75" outlineLevel="1">
      <c r="A10" s="21"/>
      <c r="B10" s="21">
        <f>SUBTOTAL(3,F$9:F10)</f>
        <v>2</v>
      </c>
      <c r="C10" s="41" t="s">
        <v>55</v>
      </c>
      <c r="D10" s="42" t="s">
        <v>42</v>
      </c>
      <c r="E10" s="42" t="s">
        <v>43</v>
      </c>
      <c r="F10" s="42" t="s">
        <v>56</v>
      </c>
      <c r="G10" s="41" t="s">
        <v>57</v>
      </c>
      <c r="H10" s="21" t="s">
        <v>58</v>
      </c>
      <c r="I10" s="73">
        <v>100000</v>
      </c>
      <c r="J10" s="73">
        <f>I10</f>
        <v>100000</v>
      </c>
      <c r="K10" s="73">
        <v>45900</v>
      </c>
      <c r="L10" s="73">
        <v>200</v>
      </c>
      <c r="M10" s="73">
        <v>23000</v>
      </c>
      <c r="N10" s="73">
        <f>M10</f>
        <v>23000</v>
      </c>
      <c r="O10" s="41" t="s">
        <v>59</v>
      </c>
      <c r="P10" s="21"/>
      <c r="Q10" s="21"/>
      <c r="R10" s="21"/>
      <c r="S10" s="74">
        <v>0</v>
      </c>
      <c r="T10" s="74" t="e">
        <f>#REF!</f>
        <v>#REF!</v>
      </c>
      <c r="U10" s="74" t="e">
        <f>T10+S10</f>
        <v>#REF!</v>
      </c>
      <c r="V10" s="73" t="e">
        <f>U10</f>
        <v>#REF!</v>
      </c>
      <c r="W10" s="14" t="e">
        <f>#REF!</f>
        <v>#REF!</v>
      </c>
      <c r="X10" s="21"/>
      <c r="Y10" s="49"/>
      <c r="Z10" s="42" t="s">
        <v>60</v>
      </c>
      <c r="AA10" s="42" t="s">
        <v>51</v>
      </c>
      <c r="AB10" s="42" t="s">
        <v>61</v>
      </c>
      <c r="AC10" s="14"/>
      <c r="AD10" s="42" t="s">
        <v>53</v>
      </c>
      <c r="AE10" s="42" t="s">
        <v>62</v>
      </c>
      <c r="AF10" s="21">
        <v>1</v>
      </c>
      <c r="AG10" s="21">
        <v>1</v>
      </c>
      <c r="AH10" s="21"/>
      <c r="AI10" s="124"/>
      <c r="AJ10" s="124"/>
      <c r="AK10" s="126" t="s">
        <v>63</v>
      </c>
    </row>
    <row r="11" spans="1:37" s="5" customFormat="1" ht="94.5" outlineLevel="1">
      <c r="A11" s="21"/>
      <c r="B11" s="21">
        <f>SUBTOTAL(3,F$9:F11)</f>
        <v>3</v>
      </c>
      <c r="C11" s="41" t="s">
        <v>64</v>
      </c>
      <c r="D11" s="42" t="s">
        <v>65</v>
      </c>
      <c r="E11" s="42" t="s">
        <v>43</v>
      </c>
      <c r="F11" s="42" t="s">
        <v>56</v>
      </c>
      <c r="G11" s="43" t="s">
        <v>66</v>
      </c>
      <c r="H11" s="21" t="s">
        <v>67</v>
      </c>
      <c r="I11" s="73">
        <v>326306.06</v>
      </c>
      <c r="J11" s="73">
        <f>I11</f>
        <v>326306.06</v>
      </c>
      <c r="K11" s="73">
        <v>79191</v>
      </c>
      <c r="L11" s="73">
        <v>6750</v>
      </c>
      <c r="M11" s="73">
        <v>130000</v>
      </c>
      <c r="N11" s="74">
        <f>M11</f>
        <v>130000</v>
      </c>
      <c r="O11" s="41" t="s">
        <v>68</v>
      </c>
      <c r="P11" s="21"/>
      <c r="Q11" s="21"/>
      <c r="R11" s="21"/>
      <c r="S11" s="102">
        <v>0</v>
      </c>
      <c r="T11" s="102" t="e">
        <f>#REF!</f>
        <v>#REF!</v>
      </c>
      <c r="U11" s="74" t="e">
        <f aca="true" t="shared" si="3" ref="U9:U30">T11+S11</f>
        <v>#REF!</v>
      </c>
      <c r="V11" s="73" t="e">
        <f>U11</f>
        <v>#REF!</v>
      </c>
      <c r="W11" s="14" t="e">
        <f>#REF!</f>
        <v>#REF!</v>
      </c>
      <c r="X11" s="42" t="s">
        <v>69</v>
      </c>
      <c r="Y11" s="49">
        <v>1856608006</v>
      </c>
      <c r="Z11" s="42" t="s">
        <v>70</v>
      </c>
      <c r="AA11" s="42" t="s">
        <v>51</v>
      </c>
      <c r="AB11" s="42" t="s">
        <v>61</v>
      </c>
      <c r="AC11" s="14"/>
      <c r="AD11" s="42" t="s">
        <v>71</v>
      </c>
      <c r="AE11" s="42" t="s">
        <v>62</v>
      </c>
      <c r="AF11" s="21">
        <v>1</v>
      </c>
      <c r="AG11" s="21">
        <v>1</v>
      </c>
      <c r="AH11" s="21"/>
      <c r="AI11" s="124"/>
      <c r="AJ11" s="124"/>
      <c r="AK11" s="125"/>
    </row>
    <row r="12" spans="1:37" s="6" customFormat="1" ht="94.5" outlineLevel="1">
      <c r="A12" s="44"/>
      <c r="B12" s="21">
        <f>SUBTOTAL(3,F$9:F12)</f>
        <v>4</v>
      </c>
      <c r="C12" s="41" t="s">
        <v>72</v>
      </c>
      <c r="D12" s="42" t="s">
        <v>65</v>
      </c>
      <c r="E12" s="42" t="s">
        <v>43</v>
      </c>
      <c r="F12" s="42" t="s">
        <v>73</v>
      </c>
      <c r="G12" s="41" t="s">
        <v>74</v>
      </c>
      <c r="H12" s="45" t="s">
        <v>75</v>
      </c>
      <c r="I12" s="75">
        <v>1880000</v>
      </c>
      <c r="J12" s="75">
        <f>I12</f>
        <v>1880000</v>
      </c>
      <c r="K12" s="76">
        <v>690000</v>
      </c>
      <c r="L12" s="77">
        <v>600000</v>
      </c>
      <c r="M12" s="78">
        <v>150000</v>
      </c>
      <c r="N12" s="75">
        <f>M12</f>
        <v>150000</v>
      </c>
      <c r="O12" s="79" t="s">
        <v>76</v>
      </c>
      <c r="P12" s="21"/>
      <c r="Q12" s="21"/>
      <c r="R12" s="21"/>
      <c r="S12" s="74">
        <v>0</v>
      </c>
      <c r="T12" s="74" t="e">
        <f>#REF!</f>
        <v>#REF!</v>
      </c>
      <c r="U12" s="74" t="e">
        <f t="shared" si="3"/>
        <v>#REF!</v>
      </c>
      <c r="V12" s="75" t="e">
        <f>U12</f>
        <v>#REF!</v>
      </c>
      <c r="W12" s="14" t="e">
        <f>#REF!</f>
        <v>#REF!</v>
      </c>
      <c r="X12" s="42" t="s">
        <v>77</v>
      </c>
      <c r="Y12" s="86" t="s">
        <v>78</v>
      </c>
      <c r="Z12" s="42" t="s">
        <v>79</v>
      </c>
      <c r="AA12" s="42" t="s">
        <v>51</v>
      </c>
      <c r="AB12" s="42" t="s">
        <v>52</v>
      </c>
      <c r="AC12" s="14"/>
      <c r="AD12" s="46" t="s">
        <v>53</v>
      </c>
      <c r="AE12" s="42" t="s">
        <v>62</v>
      </c>
      <c r="AF12" s="21">
        <v>1</v>
      </c>
      <c r="AG12" s="21">
        <v>1</v>
      </c>
      <c r="AH12" s="21"/>
      <c r="AI12" s="127" t="s">
        <v>80</v>
      </c>
      <c r="AJ12" s="124"/>
      <c r="AK12" s="49"/>
    </row>
    <row r="13" spans="1:37" s="6" customFormat="1" ht="94.5" outlineLevel="1">
      <c r="A13" s="21"/>
      <c r="B13" s="21">
        <f>SUBTOTAL(3,F$9:F13)</f>
        <v>5</v>
      </c>
      <c r="C13" s="41" t="s">
        <v>81</v>
      </c>
      <c r="D13" s="42" t="s">
        <v>65</v>
      </c>
      <c r="E13" s="42" t="s">
        <v>43</v>
      </c>
      <c r="F13" s="46" t="s">
        <v>44</v>
      </c>
      <c r="G13" s="41" t="s">
        <v>82</v>
      </c>
      <c r="H13" s="21" t="s">
        <v>46</v>
      </c>
      <c r="I13" s="80">
        <f>25300+42800+127300+49514</f>
        <v>244914</v>
      </c>
      <c r="J13" s="81">
        <f>I13/3</f>
        <v>81638</v>
      </c>
      <c r="K13" s="73">
        <f>25300+42800+127300+18000</f>
        <v>213400</v>
      </c>
      <c r="L13" s="77">
        <v>198520</v>
      </c>
      <c r="M13" s="74">
        <v>31500</v>
      </c>
      <c r="N13" s="81">
        <f>M13/3</f>
        <v>10500</v>
      </c>
      <c r="O13" s="61" t="s">
        <v>83</v>
      </c>
      <c r="P13" s="82"/>
      <c r="Q13" s="21" t="s">
        <v>48</v>
      </c>
      <c r="R13" s="103" t="s">
        <v>84</v>
      </c>
      <c r="S13" s="74">
        <v>0</v>
      </c>
      <c r="T13" s="74" t="e">
        <f>#REF!</f>
        <v>#REF!</v>
      </c>
      <c r="U13" s="74" t="e">
        <f t="shared" si="3"/>
        <v>#REF!</v>
      </c>
      <c r="V13" s="81" t="e">
        <f>U13/3</f>
        <v>#REF!</v>
      </c>
      <c r="W13" s="14" t="e">
        <f>#REF!</f>
        <v>#REF!</v>
      </c>
      <c r="X13" s="42" t="s">
        <v>85</v>
      </c>
      <c r="Y13" s="21" t="s">
        <v>86</v>
      </c>
      <c r="Z13" s="42" t="s">
        <v>87</v>
      </c>
      <c r="AA13" s="46" t="s">
        <v>51</v>
      </c>
      <c r="AB13" s="42" t="s">
        <v>52</v>
      </c>
      <c r="AC13" s="14"/>
      <c r="AD13" s="42" t="s">
        <v>71</v>
      </c>
      <c r="AE13" s="42" t="s">
        <v>88</v>
      </c>
      <c r="AF13" s="21">
        <v>1</v>
      </c>
      <c r="AG13" s="21">
        <v>1</v>
      </c>
      <c r="AH13" s="21"/>
      <c r="AI13" s="124"/>
      <c r="AJ13" s="124"/>
      <c r="AK13" s="21"/>
    </row>
    <row r="14" spans="1:37" s="7" customFormat="1" ht="78.75" outlineLevel="1">
      <c r="A14" s="47"/>
      <c r="B14" s="21">
        <f>SUBTOTAL(3,F$9:F14)</f>
        <v>6</v>
      </c>
      <c r="C14" s="41" t="s">
        <v>89</v>
      </c>
      <c r="D14" s="42" t="s">
        <v>65</v>
      </c>
      <c r="E14" s="42" t="s">
        <v>43</v>
      </c>
      <c r="F14" s="42" t="s">
        <v>90</v>
      </c>
      <c r="G14" s="48" t="s">
        <v>91</v>
      </c>
      <c r="H14" s="49" t="s">
        <v>92</v>
      </c>
      <c r="I14" s="76">
        <v>148800</v>
      </c>
      <c r="J14" s="77">
        <f aca="true" t="shared" si="4" ref="J14:J21">I14/2</f>
        <v>74400</v>
      </c>
      <c r="K14" s="77">
        <v>56696</v>
      </c>
      <c r="L14" s="77">
        <v>68990</v>
      </c>
      <c r="M14" s="77">
        <v>20000</v>
      </c>
      <c r="N14" s="77">
        <f aca="true" t="shared" si="5" ref="N14:N21">M14/2</f>
        <v>10000</v>
      </c>
      <c r="O14" s="41" t="s">
        <v>93</v>
      </c>
      <c r="P14" s="21"/>
      <c r="Q14" s="21"/>
      <c r="R14" s="82">
        <v>44896</v>
      </c>
      <c r="S14" s="74">
        <v>0</v>
      </c>
      <c r="T14" s="74" t="e">
        <f>#REF!</f>
        <v>#REF!</v>
      </c>
      <c r="U14" s="74" t="e">
        <f t="shared" si="3"/>
        <v>#REF!</v>
      </c>
      <c r="V14" s="77" t="e">
        <f aca="true" t="shared" si="6" ref="V14:V21">U14/2</f>
        <v>#REF!</v>
      </c>
      <c r="W14" s="14" t="e">
        <f>#REF!</f>
        <v>#REF!</v>
      </c>
      <c r="X14" s="42" t="s">
        <v>94</v>
      </c>
      <c r="Y14" s="21" t="s">
        <v>95</v>
      </c>
      <c r="Z14" s="42" t="s">
        <v>96</v>
      </c>
      <c r="AA14" s="42" t="s">
        <v>51</v>
      </c>
      <c r="AB14" s="42" t="s">
        <v>52</v>
      </c>
      <c r="AC14" s="110"/>
      <c r="AD14" s="42" t="s">
        <v>71</v>
      </c>
      <c r="AE14" s="42" t="s">
        <v>97</v>
      </c>
      <c r="AF14" s="21">
        <v>1</v>
      </c>
      <c r="AG14" s="49">
        <v>1</v>
      </c>
      <c r="AH14" s="49"/>
      <c r="AI14" s="124"/>
      <c r="AJ14" s="127" t="s">
        <v>98</v>
      </c>
      <c r="AK14" s="128"/>
    </row>
    <row r="15" spans="1:37" s="5" customFormat="1" ht="220.5" outlineLevel="1">
      <c r="A15" s="21"/>
      <c r="B15" s="21">
        <f>SUBTOTAL(3,F$9:F15)</f>
        <v>7</v>
      </c>
      <c r="C15" s="41" t="s">
        <v>99</v>
      </c>
      <c r="D15" s="42" t="s">
        <v>65</v>
      </c>
      <c r="E15" s="42" t="s">
        <v>43</v>
      </c>
      <c r="F15" s="42" t="s">
        <v>100</v>
      </c>
      <c r="G15" s="14" t="s">
        <v>101</v>
      </c>
      <c r="H15" s="21" t="s">
        <v>102</v>
      </c>
      <c r="I15" s="73">
        <v>1159540</v>
      </c>
      <c r="J15" s="73">
        <f>I15/3</f>
        <v>386513.3333333333</v>
      </c>
      <c r="K15" s="83">
        <v>160000</v>
      </c>
      <c r="L15" s="83">
        <v>227140</v>
      </c>
      <c r="M15" s="73">
        <f>100000+100000</f>
        <v>200000</v>
      </c>
      <c r="N15" s="73">
        <f>M15/3</f>
        <v>66666.66666666667</v>
      </c>
      <c r="O15" s="84" t="s">
        <v>103</v>
      </c>
      <c r="P15" s="82"/>
      <c r="Q15" s="82"/>
      <c r="R15" s="86" t="s">
        <v>104</v>
      </c>
      <c r="S15" s="74">
        <v>0</v>
      </c>
      <c r="T15" s="74" t="e">
        <f>#REF!</f>
        <v>#REF!</v>
      </c>
      <c r="U15" s="74" t="e">
        <f t="shared" si="3"/>
        <v>#REF!</v>
      </c>
      <c r="V15" s="73" t="e">
        <f>U15/3</f>
        <v>#REF!</v>
      </c>
      <c r="W15" s="14" t="e">
        <f>#REF!</f>
        <v>#REF!</v>
      </c>
      <c r="X15" s="46" t="s">
        <v>105</v>
      </c>
      <c r="Y15" s="49" t="s">
        <v>106</v>
      </c>
      <c r="Z15" s="42" t="s">
        <v>107</v>
      </c>
      <c r="AA15" s="42" t="s">
        <v>51</v>
      </c>
      <c r="AB15" s="42" t="s">
        <v>52</v>
      </c>
      <c r="AC15" s="14"/>
      <c r="AD15" s="42" t="s">
        <v>71</v>
      </c>
      <c r="AE15" s="42" t="s">
        <v>62</v>
      </c>
      <c r="AF15" s="21">
        <v>1</v>
      </c>
      <c r="AG15" s="21">
        <v>1</v>
      </c>
      <c r="AH15" s="21"/>
      <c r="AI15" s="124"/>
      <c r="AJ15" s="124"/>
      <c r="AK15" s="125"/>
    </row>
    <row r="16" spans="1:37" s="5" customFormat="1" ht="78.75" outlineLevel="1">
      <c r="A16" s="21"/>
      <c r="B16" s="21">
        <f>SUBTOTAL(3,F$9:F16)</f>
        <v>8</v>
      </c>
      <c r="C16" s="41" t="s">
        <v>108</v>
      </c>
      <c r="D16" s="42" t="s">
        <v>65</v>
      </c>
      <c r="E16" s="42" t="s">
        <v>43</v>
      </c>
      <c r="F16" s="42" t="s">
        <v>109</v>
      </c>
      <c r="G16" s="14" t="s">
        <v>110</v>
      </c>
      <c r="H16" s="21" t="s">
        <v>92</v>
      </c>
      <c r="I16" s="73">
        <v>396346</v>
      </c>
      <c r="J16" s="73">
        <f t="shared" si="4"/>
        <v>198173</v>
      </c>
      <c r="K16" s="85">
        <v>247319</v>
      </c>
      <c r="L16" s="85">
        <v>120000</v>
      </c>
      <c r="M16" s="73">
        <v>25000</v>
      </c>
      <c r="N16" s="73">
        <f t="shared" si="5"/>
        <v>12500</v>
      </c>
      <c r="O16" s="41" t="s">
        <v>111</v>
      </c>
      <c r="P16" s="21"/>
      <c r="Q16" s="21"/>
      <c r="R16" s="21"/>
      <c r="S16" s="74">
        <v>0</v>
      </c>
      <c r="T16" s="74" t="e">
        <f>#REF!</f>
        <v>#REF!</v>
      </c>
      <c r="U16" s="74" t="e">
        <f t="shared" si="3"/>
        <v>#REF!</v>
      </c>
      <c r="V16" s="73" t="e">
        <f t="shared" si="6"/>
        <v>#REF!</v>
      </c>
      <c r="W16" s="14" t="e">
        <f>#REF!</f>
        <v>#REF!</v>
      </c>
      <c r="X16" s="42" t="s">
        <v>112</v>
      </c>
      <c r="Y16" s="86" t="s">
        <v>113</v>
      </c>
      <c r="Z16" s="42" t="s">
        <v>114</v>
      </c>
      <c r="AA16" s="42" t="s">
        <v>51</v>
      </c>
      <c r="AB16" s="42" t="s">
        <v>52</v>
      </c>
      <c r="AC16" s="14"/>
      <c r="AD16" s="42" t="s">
        <v>71</v>
      </c>
      <c r="AE16" s="42" t="s">
        <v>62</v>
      </c>
      <c r="AF16" s="21">
        <v>1</v>
      </c>
      <c r="AG16" s="21">
        <v>1</v>
      </c>
      <c r="AH16" s="21"/>
      <c r="AI16" s="124"/>
      <c r="AJ16" s="124"/>
      <c r="AK16" s="125"/>
    </row>
    <row r="17" spans="1:173" s="8" customFormat="1" ht="47.25" outlineLevel="1">
      <c r="A17" s="21"/>
      <c r="B17" s="21">
        <f>SUBTOTAL(3,F$9:F17)</f>
        <v>9</v>
      </c>
      <c r="C17" s="41" t="s">
        <v>115</v>
      </c>
      <c r="D17" s="42" t="s">
        <v>42</v>
      </c>
      <c r="E17" s="42" t="s">
        <v>43</v>
      </c>
      <c r="F17" s="42" t="s">
        <v>116</v>
      </c>
      <c r="G17" s="41" t="s">
        <v>117</v>
      </c>
      <c r="H17" s="21" t="s">
        <v>58</v>
      </c>
      <c r="I17" s="74">
        <v>20000</v>
      </c>
      <c r="J17" s="74">
        <f t="shared" si="4"/>
        <v>10000</v>
      </c>
      <c r="K17" s="74">
        <v>0</v>
      </c>
      <c r="L17" s="74"/>
      <c r="M17" s="74">
        <v>10000</v>
      </c>
      <c r="N17" s="74">
        <f t="shared" si="5"/>
        <v>5000</v>
      </c>
      <c r="O17" s="41" t="s">
        <v>118</v>
      </c>
      <c r="P17" s="21" t="s">
        <v>119</v>
      </c>
      <c r="Q17" s="21"/>
      <c r="R17" s="21"/>
      <c r="S17" s="74">
        <v>0</v>
      </c>
      <c r="T17" s="74" t="e">
        <f>#REF!</f>
        <v>#REF!</v>
      </c>
      <c r="U17" s="91" t="e">
        <f t="shared" si="3"/>
        <v>#REF!</v>
      </c>
      <c r="V17" s="74" t="e">
        <f t="shared" si="6"/>
        <v>#REF!</v>
      </c>
      <c r="W17" s="104" t="e">
        <f>#REF!</f>
        <v>#REF!</v>
      </c>
      <c r="X17" s="42" t="s">
        <v>120</v>
      </c>
      <c r="Y17" s="21">
        <v>13405960500</v>
      </c>
      <c r="Z17" s="42" t="s">
        <v>121</v>
      </c>
      <c r="AA17" s="42" t="s">
        <v>51</v>
      </c>
      <c r="AB17" s="42" t="s">
        <v>52</v>
      </c>
      <c r="AC17" s="14"/>
      <c r="AD17" s="46" t="s">
        <v>122</v>
      </c>
      <c r="AE17" s="46" t="s">
        <v>62</v>
      </c>
      <c r="AF17" s="21">
        <v>1</v>
      </c>
      <c r="AG17" s="21">
        <v>1</v>
      </c>
      <c r="AH17" s="21"/>
      <c r="AI17" s="124"/>
      <c r="AJ17" s="124"/>
      <c r="AK17" s="125"/>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row>
    <row r="18" spans="1:37" s="9" customFormat="1" ht="47.25" outlineLevel="1">
      <c r="A18" s="13"/>
      <c r="B18" s="21">
        <f>SUBTOTAL(3,F$9:F18)</f>
        <v>10</v>
      </c>
      <c r="C18" s="41" t="s">
        <v>123</v>
      </c>
      <c r="D18" s="42" t="s">
        <v>42</v>
      </c>
      <c r="E18" s="42" t="s">
        <v>43</v>
      </c>
      <c r="F18" s="50" t="s">
        <v>124</v>
      </c>
      <c r="G18" s="51" t="s">
        <v>125</v>
      </c>
      <c r="H18" s="21" t="s">
        <v>126</v>
      </c>
      <c r="I18" s="85">
        <v>31000</v>
      </c>
      <c r="J18" s="73">
        <f>I18</f>
        <v>31000</v>
      </c>
      <c r="K18" s="85">
        <v>27800</v>
      </c>
      <c r="L18" s="73"/>
      <c r="M18" s="73">
        <v>3200</v>
      </c>
      <c r="N18" s="73">
        <f>M18</f>
        <v>3200</v>
      </c>
      <c r="O18" s="41" t="s">
        <v>127</v>
      </c>
      <c r="P18" s="21"/>
      <c r="Q18" s="21" t="s">
        <v>119</v>
      </c>
      <c r="R18" s="21"/>
      <c r="S18" s="74">
        <v>0</v>
      </c>
      <c r="T18" s="74" t="e">
        <f>#REF!</f>
        <v>#REF!</v>
      </c>
      <c r="U18" s="74" t="e">
        <f t="shared" si="3"/>
        <v>#REF!</v>
      </c>
      <c r="V18" s="73" t="e">
        <f>U18</f>
        <v>#REF!</v>
      </c>
      <c r="W18" s="14" t="e">
        <f>#REF!</f>
        <v>#REF!</v>
      </c>
      <c r="X18" s="42" t="s">
        <v>120</v>
      </c>
      <c r="Y18" s="21">
        <v>13405960500</v>
      </c>
      <c r="Z18" s="42" t="s">
        <v>128</v>
      </c>
      <c r="AA18" s="42" t="s">
        <v>51</v>
      </c>
      <c r="AB18" s="42" t="s">
        <v>52</v>
      </c>
      <c r="AC18" s="13"/>
      <c r="AD18" s="46" t="s">
        <v>122</v>
      </c>
      <c r="AE18" s="42" t="s">
        <v>62</v>
      </c>
      <c r="AF18" s="21">
        <v>1</v>
      </c>
      <c r="AG18" s="53">
        <v>1</v>
      </c>
      <c r="AH18" s="53"/>
      <c r="AI18" s="124"/>
      <c r="AJ18" s="124"/>
      <c r="AK18" s="115"/>
    </row>
    <row r="19" spans="1:131" s="5" customFormat="1" ht="94.5" outlineLevel="1">
      <c r="A19" s="21"/>
      <c r="B19" s="21">
        <f>SUBTOTAL(3,F$9:F19)</f>
        <v>11</v>
      </c>
      <c r="C19" s="41" t="s">
        <v>129</v>
      </c>
      <c r="D19" s="42" t="s">
        <v>42</v>
      </c>
      <c r="E19" s="42" t="s">
        <v>43</v>
      </c>
      <c r="F19" s="42" t="s">
        <v>130</v>
      </c>
      <c r="G19" s="52" t="s">
        <v>131</v>
      </c>
      <c r="H19" s="53" t="s">
        <v>58</v>
      </c>
      <c r="I19" s="74">
        <v>3200</v>
      </c>
      <c r="J19" s="73">
        <f t="shared" si="4"/>
        <v>1600</v>
      </c>
      <c r="K19" s="74">
        <v>500</v>
      </c>
      <c r="L19" s="74"/>
      <c r="M19" s="74">
        <v>2535</v>
      </c>
      <c r="N19" s="73">
        <f t="shared" si="5"/>
        <v>1267.5</v>
      </c>
      <c r="O19" s="41" t="s">
        <v>132</v>
      </c>
      <c r="P19" s="21" t="s">
        <v>133</v>
      </c>
      <c r="Q19" s="21"/>
      <c r="R19" s="21"/>
      <c r="S19" s="85">
        <v>0</v>
      </c>
      <c r="T19" s="85" t="e">
        <f>#REF!</f>
        <v>#REF!</v>
      </c>
      <c r="U19" s="74" t="e">
        <f t="shared" si="3"/>
        <v>#REF!</v>
      </c>
      <c r="V19" s="73" t="e">
        <f t="shared" si="6"/>
        <v>#REF!</v>
      </c>
      <c r="W19" s="14" t="e">
        <f>#REF!</f>
        <v>#REF!</v>
      </c>
      <c r="X19" s="8"/>
      <c r="Y19" s="8"/>
      <c r="Z19" s="42" t="s">
        <v>134</v>
      </c>
      <c r="AA19" s="42" t="s">
        <v>51</v>
      </c>
      <c r="AB19" s="42" t="s">
        <v>61</v>
      </c>
      <c r="AC19" s="14"/>
      <c r="AD19" s="42" t="s">
        <v>71</v>
      </c>
      <c r="AE19" s="42" t="s">
        <v>62</v>
      </c>
      <c r="AF19" s="21">
        <v>1</v>
      </c>
      <c r="AG19" s="21">
        <v>1</v>
      </c>
      <c r="AH19" s="21"/>
      <c r="AI19" s="79" t="s">
        <v>135</v>
      </c>
      <c r="AJ19" s="124"/>
      <c r="AK19" s="129"/>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row>
    <row r="20" spans="1:37" s="5" customFormat="1" ht="94.5" outlineLevel="1">
      <c r="A20" s="21"/>
      <c r="B20" s="21">
        <f>SUBTOTAL(3,F$9:F20)</f>
        <v>12</v>
      </c>
      <c r="C20" s="41" t="s">
        <v>136</v>
      </c>
      <c r="D20" s="42" t="s">
        <v>65</v>
      </c>
      <c r="E20" s="42" t="s">
        <v>43</v>
      </c>
      <c r="F20" s="42" t="s">
        <v>137</v>
      </c>
      <c r="G20" s="14" t="s">
        <v>138</v>
      </c>
      <c r="H20" s="21" t="s">
        <v>67</v>
      </c>
      <c r="I20" s="73">
        <v>144313</v>
      </c>
      <c r="J20" s="73">
        <f t="shared" si="4"/>
        <v>72156.5</v>
      </c>
      <c r="K20" s="83">
        <v>20000</v>
      </c>
      <c r="L20" s="83">
        <v>30000</v>
      </c>
      <c r="M20" s="73">
        <v>35000</v>
      </c>
      <c r="N20" s="73">
        <f t="shared" si="5"/>
        <v>17500</v>
      </c>
      <c r="O20" s="41" t="s">
        <v>139</v>
      </c>
      <c r="P20" s="82"/>
      <c r="Q20" s="82"/>
      <c r="R20" s="86" t="s">
        <v>140</v>
      </c>
      <c r="S20" s="74">
        <v>0</v>
      </c>
      <c r="T20" s="74" t="e">
        <f>#REF!</f>
        <v>#REF!</v>
      </c>
      <c r="U20" s="74" t="e">
        <f t="shared" si="3"/>
        <v>#REF!</v>
      </c>
      <c r="V20" s="73" t="e">
        <f t="shared" si="6"/>
        <v>#REF!</v>
      </c>
      <c r="W20" s="14" t="e">
        <f>#REF!</f>
        <v>#REF!</v>
      </c>
      <c r="X20" s="46" t="s">
        <v>141</v>
      </c>
      <c r="Y20" s="86" t="s">
        <v>142</v>
      </c>
      <c r="Z20" s="42" t="s">
        <v>143</v>
      </c>
      <c r="AA20" s="42" t="s">
        <v>51</v>
      </c>
      <c r="AB20" s="42" t="s">
        <v>52</v>
      </c>
      <c r="AC20" s="14"/>
      <c r="AD20" s="42" t="s">
        <v>71</v>
      </c>
      <c r="AE20" s="42" t="s">
        <v>144</v>
      </c>
      <c r="AF20" s="21">
        <v>1</v>
      </c>
      <c r="AG20" s="21">
        <v>1</v>
      </c>
      <c r="AH20" s="21"/>
      <c r="AI20" s="124"/>
      <c r="AJ20" s="124"/>
      <c r="AK20" s="125"/>
    </row>
    <row r="21" spans="1:37" s="10" customFormat="1" ht="63" outlineLevel="1">
      <c r="A21" s="21"/>
      <c r="B21" s="21">
        <f>SUBTOTAL(3,F$9:F21)</f>
        <v>13</v>
      </c>
      <c r="C21" s="41" t="s">
        <v>145</v>
      </c>
      <c r="D21" s="42" t="s">
        <v>65</v>
      </c>
      <c r="E21" s="42" t="s">
        <v>43</v>
      </c>
      <c r="F21" s="42" t="s">
        <v>90</v>
      </c>
      <c r="G21" s="14" t="s">
        <v>146</v>
      </c>
      <c r="H21" s="21" t="s">
        <v>147</v>
      </c>
      <c r="I21" s="76">
        <v>131000</v>
      </c>
      <c r="J21" s="77">
        <f t="shared" si="4"/>
        <v>65500</v>
      </c>
      <c r="K21" s="77">
        <v>25000</v>
      </c>
      <c r="L21" s="77">
        <v>86000</v>
      </c>
      <c r="M21" s="76">
        <v>40000</v>
      </c>
      <c r="N21" s="77">
        <f t="shared" si="5"/>
        <v>20000</v>
      </c>
      <c r="O21" s="52" t="s">
        <v>148</v>
      </c>
      <c r="P21" s="86"/>
      <c r="Q21" s="86"/>
      <c r="R21" s="86" t="s">
        <v>149</v>
      </c>
      <c r="S21" s="74">
        <v>0</v>
      </c>
      <c r="T21" s="74" t="e">
        <f>#REF!</f>
        <v>#REF!</v>
      </c>
      <c r="U21" s="74" t="e">
        <f t="shared" si="3"/>
        <v>#REF!</v>
      </c>
      <c r="V21" s="77" t="e">
        <f t="shared" si="6"/>
        <v>#REF!</v>
      </c>
      <c r="W21" s="14" t="e">
        <f>#REF!</f>
        <v>#REF!</v>
      </c>
      <c r="X21" s="105" t="s">
        <v>150</v>
      </c>
      <c r="Y21" s="86" t="s">
        <v>151</v>
      </c>
      <c r="Z21" s="42" t="s">
        <v>143</v>
      </c>
      <c r="AA21" s="42" t="s">
        <v>51</v>
      </c>
      <c r="AB21" s="42" t="s">
        <v>52</v>
      </c>
      <c r="AC21" s="14"/>
      <c r="AD21" s="42" t="s">
        <v>71</v>
      </c>
      <c r="AE21" s="42" t="s">
        <v>144</v>
      </c>
      <c r="AF21" s="21">
        <v>1</v>
      </c>
      <c r="AG21" s="21">
        <v>1</v>
      </c>
      <c r="AH21" s="21"/>
      <c r="AI21" s="124"/>
      <c r="AJ21" s="124"/>
      <c r="AK21" s="130"/>
    </row>
    <row r="22" spans="1:131" s="5" customFormat="1" ht="47.25" outlineLevel="1">
      <c r="A22" s="21"/>
      <c r="B22" s="21">
        <f>SUBTOTAL(3,F$9:F22)</f>
        <v>14</v>
      </c>
      <c r="C22" s="41" t="s">
        <v>152</v>
      </c>
      <c r="D22" s="42" t="s">
        <v>42</v>
      </c>
      <c r="E22" s="42" t="s">
        <v>43</v>
      </c>
      <c r="F22" s="42" t="s">
        <v>56</v>
      </c>
      <c r="G22" s="52" t="s">
        <v>153</v>
      </c>
      <c r="H22" s="53" t="s">
        <v>154</v>
      </c>
      <c r="I22" s="74">
        <f>2848.9-600</f>
        <v>2248.9</v>
      </c>
      <c r="J22" s="74">
        <f>I22</f>
        <v>2248.9</v>
      </c>
      <c r="K22" s="74">
        <v>878.9</v>
      </c>
      <c r="L22" s="74"/>
      <c r="M22" s="74">
        <f>2000-450</f>
        <v>1550</v>
      </c>
      <c r="N22" s="74">
        <f>M22</f>
        <v>1550</v>
      </c>
      <c r="O22" s="41" t="s">
        <v>155</v>
      </c>
      <c r="P22" s="21"/>
      <c r="Q22" s="21" t="s">
        <v>48</v>
      </c>
      <c r="R22" s="21"/>
      <c r="S22" s="85">
        <v>0</v>
      </c>
      <c r="T22" s="85" t="e">
        <f>#REF!</f>
        <v>#REF!</v>
      </c>
      <c r="U22" s="74" t="e">
        <f t="shared" si="3"/>
        <v>#REF!</v>
      </c>
      <c r="V22" s="74" t="e">
        <f>U22</f>
        <v>#REF!</v>
      </c>
      <c r="W22" s="14" t="e">
        <f>#REF!</f>
        <v>#REF!</v>
      </c>
      <c r="X22" s="8"/>
      <c r="Y22" s="8"/>
      <c r="Z22" s="42" t="s">
        <v>156</v>
      </c>
      <c r="AA22" s="42" t="s">
        <v>51</v>
      </c>
      <c r="AB22" s="42" t="s">
        <v>61</v>
      </c>
      <c r="AC22" s="14"/>
      <c r="AD22" s="42" t="s">
        <v>71</v>
      </c>
      <c r="AE22" s="42" t="s">
        <v>62</v>
      </c>
      <c r="AF22" s="21">
        <v>1</v>
      </c>
      <c r="AG22" s="21">
        <v>1</v>
      </c>
      <c r="AH22" s="21"/>
      <c r="AI22" s="124"/>
      <c r="AJ22" s="124"/>
      <c r="AK22" s="129"/>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row>
    <row r="23" spans="1:131" s="5" customFormat="1" ht="63" outlineLevel="1">
      <c r="A23" s="21"/>
      <c r="B23" s="21">
        <f>SUBTOTAL(3,F$9:F23)</f>
        <v>15</v>
      </c>
      <c r="C23" s="41" t="s">
        <v>157</v>
      </c>
      <c r="D23" s="42" t="s">
        <v>42</v>
      </c>
      <c r="E23" s="42" t="s">
        <v>43</v>
      </c>
      <c r="F23" s="42" t="s">
        <v>158</v>
      </c>
      <c r="G23" s="52" t="s">
        <v>159</v>
      </c>
      <c r="H23" s="21" t="s">
        <v>160</v>
      </c>
      <c r="I23" s="87">
        <v>3000</v>
      </c>
      <c r="J23" s="74">
        <f>I23/2</f>
        <v>1500</v>
      </c>
      <c r="K23" s="74">
        <v>2000</v>
      </c>
      <c r="L23" s="74"/>
      <c r="M23" s="88">
        <v>1000</v>
      </c>
      <c r="N23" s="74">
        <f>M23/2</f>
        <v>500</v>
      </c>
      <c r="O23" s="89" t="s">
        <v>161</v>
      </c>
      <c r="P23" s="21"/>
      <c r="Q23" s="21" t="s">
        <v>133</v>
      </c>
      <c r="R23" s="21"/>
      <c r="S23" s="85">
        <v>0</v>
      </c>
      <c r="T23" s="85" t="e">
        <f>#REF!</f>
        <v>#REF!</v>
      </c>
      <c r="U23" s="74" t="e">
        <f t="shared" si="3"/>
        <v>#REF!</v>
      </c>
      <c r="V23" s="74" t="e">
        <f>U23/2</f>
        <v>#REF!</v>
      </c>
      <c r="W23" s="14" t="e">
        <f>#REF!</f>
        <v>#REF!</v>
      </c>
      <c r="X23" s="8"/>
      <c r="Y23" s="8"/>
      <c r="Z23" s="42" t="s">
        <v>162</v>
      </c>
      <c r="AA23" s="46" t="s">
        <v>51</v>
      </c>
      <c r="AB23" s="42" t="s">
        <v>52</v>
      </c>
      <c r="AC23" s="14"/>
      <c r="AD23" s="42" t="s">
        <v>71</v>
      </c>
      <c r="AE23" s="46" t="s">
        <v>62</v>
      </c>
      <c r="AF23" s="21">
        <v>1</v>
      </c>
      <c r="AG23" s="21">
        <v>1</v>
      </c>
      <c r="AH23" s="21"/>
      <c r="AI23" s="124"/>
      <c r="AJ23" s="124"/>
      <c r="AK23" s="129"/>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row>
    <row r="24" spans="1:173" s="5" customFormat="1" ht="47.25" outlineLevel="1">
      <c r="A24" s="21"/>
      <c r="B24" s="21">
        <f>SUBTOTAL(3,F$9:F24)</f>
        <v>16</v>
      </c>
      <c r="C24" s="41" t="s">
        <v>163</v>
      </c>
      <c r="D24" s="42" t="s">
        <v>42</v>
      </c>
      <c r="E24" s="42" t="s">
        <v>43</v>
      </c>
      <c r="F24" s="42" t="s">
        <v>124</v>
      </c>
      <c r="G24" s="52" t="s">
        <v>164</v>
      </c>
      <c r="H24" s="53" t="s">
        <v>165</v>
      </c>
      <c r="I24" s="74">
        <v>46152</v>
      </c>
      <c r="J24" s="74">
        <f>I24</f>
        <v>46152</v>
      </c>
      <c r="K24" s="74">
        <v>800</v>
      </c>
      <c r="L24" s="73">
        <v>1000</v>
      </c>
      <c r="M24" s="83">
        <v>10000</v>
      </c>
      <c r="N24" s="74">
        <f>M24</f>
        <v>10000</v>
      </c>
      <c r="O24" s="41" t="s">
        <v>166</v>
      </c>
      <c r="P24" s="21" t="s">
        <v>119</v>
      </c>
      <c r="Q24" s="21"/>
      <c r="R24" s="21"/>
      <c r="S24" s="85">
        <v>0</v>
      </c>
      <c r="T24" s="85" t="e">
        <f>#REF!</f>
        <v>#REF!</v>
      </c>
      <c r="U24" s="91" t="e">
        <f t="shared" si="3"/>
        <v>#REF!</v>
      </c>
      <c r="V24" s="74" t="e">
        <f>U24</f>
        <v>#REF!</v>
      </c>
      <c r="W24" s="14" t="e">
        <f>#REF!</f>
        <v>#REF!</v>
      </c>
      <c r="X24" s="8"/>
      <c r="Y24" s="8"/>
      <c r="Z24" s="42" t="s">
        <v>167</v>
      </c>
      <c r="AA24" s="46" t="s">
        <v>51</v>
      </c>
      <c r="AB24" s="42" t="s">
        <v>52</v>
      </c>
      <c r="AC24" s="14"/>
      <c r="AD24" s="46" t="s">
        <v>71</v>
      </c>
      <c r="AE24" s="46" t="s">
        <v>62</v>
      </c>
      <c r="AF24" s="21">
        <v>1</v>
      </c>
      <c r="AG24" s="21"/>
      <c r="AH24" s="21"/>
      <c r="AI24" s="124"/>
      <c r="AJ24" s="124"/>
      <c r="AK24" s="129"/>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row>
    <row r="25" spans="2:37" s="11" customFormat="1" ht="63" outlineLevel="1">
      <c r="B25" s="21">
        <f>SUBTOTAL(3,F$9:F25)</f>
        <v>17</v>
      </c>
      <c r="C25" s="51" t="s">
        <v>168</v>
      </c>
      <c r="D25" s="21" t="e">
        <f>#REF!</f>
        <v>#REF!</v>
      </c>
      <c r="E25" s="51" t="s">
        <v>43</v>
      </c>
      <c r="F25" s="54" t="s">
        <v>73</v>
      </c>
      <c r="G25" s="51" t="s">
        <v>169</v>
      </c>
      <c r="H25" s="21" t="s">
        <v>165</v>
      </c>
      <c r="I25" s="73">
        <v>57480</v>
      </c>
      <c r="J25" s="90">
        <f>I25</f>
        <v>57480</v>
      </c>
      <c r="K25" s="74">
        <v>500</v>
      </c>
      <c r="L25" s="91"/>
      <c r="M25" s="74">
        <v>15000</v>
      </c>
      <c r="N25" s="74">
        <f>M25</f>
        <v>15000</v>
      </c>
      <c r="O25" s="41" t="s">
        <v>166</v>
      </c>
      <c r="P25" s="8" t="s">
        <v>119</v>
      </c>
      <c r="Q25" s="8"/>
      <c r="R25" s="106"/>
      <c r="S25" s="87">
        <v>0</v>
      </c>
      <c r="T25" s="87" t="e">
        <f>#REF!</f>
        <v>#REF!</v>
      </c>
      <c r="U25" s="91" t="e">
        <f t="shared" si="3"/>
        <v>#REF!</v>
      </c>
      <c r="V25" s="74" t="e">
        <f>U25</f>
        <v>#REF!</v>
      </c>
      <c r="W25" s="107" t="e">
        <f>#REF!</f>
        <v>#REF!</v>
      </c>
      <c r="X25" s="42" t="s">
        <v>170</v>
      </c>
      <c r="Y25" s="86" t="s">
        <v>171</v>
      </c>
      <c r="Z25" s="42" t="s">
        <v>172</v>
      </c>
      <c r="AA25" s="42" t="s">
        <v>51</v>
      </c>
      <c r="AB25" s="50" t="s">
        <v>52</v>
      </c>
      <c r="AC25" s="107"/>
      <c r="AD25" s="42" t="s">
        <v>71</v>
      </c>
      <c r="AE25" s="42" t="s">
        <v>62</v>
      </c>
      <c r="AF25" s="12">
        <v>1</v>
      </c>
      <c r="AG25" s="130"/>
      <c r="AH25" s="8">
        <v>1</v>
      </c>
      <c r="AI25" s="106"/>
      <c r="AJ25" s="106"/>
      <c r="AK25" s="125"/>
    </row>
    <row r="26" spans="2:37" s="11" customFormat="1" ht="141.75" outlineLevel="1">
      <c r="B26" s="21">
        <f>SUBTOTAL(3,F$9:F26)</f>
        <v>18</v>
      </c>
      <c r="C26" s="41" t="s">
        <v>173</v>
      </c>
      <c r="D26" s="21" t="e">
        <f>#REF!</f>
        <v>#REF!</v>
      </c>
      <c r="E26" s="51" t="s">
        <v>43</v>
      </c>
      <c r="F26" s="42" t="s">
        <v>116</v>
      </c>
      <c r="G26" s="41" t="s">
        <v>174</v>
      </c>
      <c r="H26" s="21" t="s">
        <v>175</v>
      </c>
      <c r="I26" s="74">
        <f>13200+8000+4650</f>
        <v>25850</v>
      </c>
      <c r="J26" s="90">
        <f>I26/2</f>
        <v>12925</v>
      </c>
      <c r="K26" s="74">
        <v>0</v>
      </c>
      <c r="L26" s="91"/>
      <c r="M26" s="74">
        <v>10000</v>
      </c>
      <c r="N26" s="74">
        <f>M26/2</f>
        <v>5000</v>
      </c>
      <c r="O26" s="41" t="s">
        <v>176</v>
      </c>
      <c r="P26" s="8" t="s">
        <v>119</v>
      </c>
      <c r="Q26" s="8"/>
      <c r="R26" s="106"/>
      <c r="S26" s="87">
        <v>0</v>
      </c>
      <c r="T26" s="87" t="e">
        <f>#REF!</f>
        <v>#REF!</v>
      </c>
      <c r="U26" s="91" t="e">
        <f t="shared" si="3"/>
        <v>#REF!</v>
      </c>
      <c r="V26" s="87" t="e">
        <f>U26/2</f>
        <v>#REF!</v>
      </c>
      <c r="W26" s="107" t="e">
        <f>#REF!</f>
        <v>#REF!</v>
      </c>
      <c r="X26" s="21"/>
      <c r="Y26" s="86"/>
      <c r="Z26" s="42" t="s">
        <v>121</v>
      </c>
      <c r="AA26" s="42" t="s">
        <v>51</v>
      </c>
      <c r="AB26" s="50" t="s">
        <v>52</v>
      </c>
      <c r="AC26" s="107"/>
      <c r="AD26" s="42" t="s">
        <v>71</v>
      </c>
      <c r="AE26" s="42" t="s">
        <v>62</v>
      </c>
      <c r="AF26" s="12">
        <v>1</v>
      </c>
      <c r="AG26" s="130"/>
      <c r="AH26" s="8">
        <v>1</v>
      </c>
      <c r="AI26" s="106"/>
      <c r="AJ26" s="106"/>
      <c r="AK26" s="125"/>
    </row>
    <row r="27" spans="2:37" s="11" customFormat="1" ht="63" outlineLevel="1">
      <c r="B27" s="21">
        <f>SUBTOTAL(3,F$9:F27)</f>
        <v>19</v>
      </c>
      <c r="C27" s="41" t="s">
        <v>177</v>
      </c>
      <c r="D27" s="21" t="e">
        <f>#REF!</f>
        <v>#REF!</v>
      </c>
      <c r="E27" s="51" t="s">
        <v>43</v>
      </c>
      <c r="F27" s="50" t="s">
        <v>56</v>
      </c>
      <c r="G27" s="41" t="s">
        <v>178</v>
      </c>
      <c r="H27" s="21" t="s">
        <v>175</v>
      </c>
      <c r="I27" s="74">
        <v>40000</v>
      </c>
      <c r="J27" s="90">
        <f>I27</f>
        <v>40000</v>
      </c>
      <c r="K27" s="74">
        <v>0</v>
      </c>
      <c r="L27" s="91"/>
      <c r="M27" s="74">
        <v>11000</v>
      </c>
      <c r="N27" s="74">
        <f>M27</f>
        <v>11000</v>
      </c>
      <c r="O27" s="41" t="s">
        <v>179</v>
      </c>
      <c r="P27" s="8" t="s">
        <v>119</v>
      </c>
      <c r="Q27" s="8"/>
      <c r="R27" s="106"/>
      <c r="S27" s="87">
        <v>0</v>
      </c>
      <c r="T27" s="87" t="e">
        <f>#REF!</f>
        <v>#REF!</v>
      </c>
      <c r="U27" s="91" t="e">
        <f t="shared" si="3"/>
        <v>#REF!</v>
      </c>
      <c r="V27" s="87" t="e">
        <f aca="true" t="shared" si="7" ref="V27:V32">U27</f>
        <v>#REF!</v>
      </c>
      <c r="W27" s="107" t="e">
        <f>#REF!</f>
        <v>#REF!</v>
      </c>
      <c r="X27" s="21"/>
      <c r="Y27" s="86"/>
      <c r="Z27" s="42" t="s">
        <v>180</v>
      </c>
      <c r="AA27" s="42" t="s">
        <v>51</v>
      </c>
      <c r="AB27" s="42" t="s">
        <v>61</v>
      </c>
      <c r="AC27" s="107"/>
      <c r="AD27" s="42" t="s">
        <v>71</v>
      </c>
      <c r="AE27" s="42" t="s">
        <v>62</v>
      </c>
      <c r="AF27" s="12">
        <v>1</v>
      </c>
      <c r="AG27" s="130"/>
      <c r="AH27" s="8">
        <v>1</v>
      </c>
      <c r="AI27" s="106"/>
      <c r="AJ27" s="106"/>
      <c r="AK27" s="125"/>
    </row>
    <row r="28" spans="1:131" s="5" customFormat="1" ht="47.25" outlineLevel="1">
      <c r="A28" s="21"/>
      <c r="B28" s="21">
        <f>SUBTOTAL(3,F$9:F28)</f>
        <v>20</v>
      </c>
      <c r="C28" s="41" t="s">
        <v>181</v>
      </c>
      <c r="D28" s="42" t="s">
        <v>42</v>
      </c>
      <c r="E28" s="51" t="s">
        <v>43</v>
      </c>
      <c r="F28" s="42" t="s">
        <v>56</v>
      </c>
      <c r="G28" s="52" t="s">
        <v>182</v>
      </c>
      <c r="H28" s="53" t="s">
        <v>175</v>
      </c>
      <c r="I28" s="74">
        <v>10000</v>
      </c>
      <c r="J28" s="74">
        <f>I28</f>
        <v>10000</v>
      </c>
      <c r="K28" s="74"/>
      <c r="L28" s="74"/>
      <c r="M28" s="74">
        <v>5000</v>
      </c>
      <c r="N28" s="74">
        <f>M28</f>
        <v>5000</v>
      </c>
      <c r="O28" s="41" t="s">
        <v>183</v>
      </c>
      <c r="P28" s="21" t="s">
        <v>48</v>
      </c>
      <c r="Q28" s="20"/>
      <c r="R28" s="21"/>
      <c r="S28" s="85">
        <v>0</v>
      </c>
      <c r="T28" s="85" t="e">
        <f>#REF!</f>
        <v>#REF!</v>
      </c>
      <c r="U28" s="91" t="e">
        <f t="shared" si="3"/>
        <v>#REF!</v>
      </c>
      <c r="V28" s="74" t="e">
        <f t="shared" si="7"/>
        <v>#REF!</v>
      </c>
      <c r="W28" s="14" t="e">
        <f>#REF!</f>
        <v>#REF!</v>
      </c>
      <c r="X28" s="8"/>
      <c r="Y28" s="8"/>
      <c r="Z28" s="42" t="s">
        <v>184</v>
      </c>
      <c r="AA28" s="42" t="s">
        <v>51</v>
      </c>
      <c r="AB28" s="42" t="s">
        <v>61</v>
      </c>
      <c r="AC28" s="14"/>
      <c r="AD28" s="46" t="s">
        <v>71</v>
      </c>
      <c r="AE28" s="46" t="s">
        <v>62</v>
      </c>
      <c r="AF28" s="21">
        <v>1</v>
      </c>
      <c r="AG28" s="21"/>
      <c r="AH28" s="21">
        <v>1</v>
      </c>
      <c r="AI28" s="124"/>
      <c r="AJ28" s="124"/>
      <c r="AK28" s="15"/>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row>
    <row r="29" spans="1:38" s="12" customFormat="1" ht="31.5" outlineLevel="1">
      <c r="A29" s="55"/>
      <c r="B29" s="21">
        <f>SUBTOTAL(3,F$9:F29)</f>
        <v>21</v>
      </c>
      <c r="C29" s="51" t="s">
        <v>185</v>
      </c>
      <c r="D29" s="42" t="s">
        <v>42</v>
      </c>
      <c r="E29" s="51" t="s">
        <v>43</v>
      </c>
      <c r="F29" s="54" t="s">
        <v>73</v>
      </c>
      <c r="G29" s="51" t="s">
        <v>186</v>
      </c>
      <c r="H29" s="21" t="s">
        <v>160</v>
      </c>
      <c r="I29" s="74">
        <v>432</v>
      </c>
      <c r="J29" s="74">
        <f>I29</f>
        <v>432</v>
      </c>
      <c r="K29" s="74">
        <v>100</v>
      </c>
      <c r="L29" s="74"/>
      <c r="M29" s="74">
        <v>332</v>
      </c>
      <c r="N29" s="74">
        <f>M29</f>
        <v>332</v>
      </c>
      <c r="O29" s="41" t="s">
        <v>187</v>
      </c>
      <c r="P29" s="21" t="s">
        <v>119</v>
      </c>
      <c r="Q29" s="21" t="s">
        <v>48</v>
      </c>
      <c r="R29" s="86"/>
      <c r="S29" s="108" t="s">
        <v>188</v>
      </c>
      <c r="T29" s="109" t="e">
        <f>#REF!</f>
        <v>#REF!</v>
      </c>
      <c r="U29" s="74" t="e">
        <f t="shared" si="3"/>
        <v>#REF!</v>
      </c>
      <c r="V29" s="74" t="e">
        <f t="shared" si="7"/>
        <v>#REF!</v>
      </c>
      <c r="W29" s="104" t="e">
        <f>#REF!</f>
        <v>#REF!</v>
      </c>
      <c r="X29" s="42" t="s">
        <v>189</v>
      </c>
      <c r="Y29" s="21">
        <v>13506075146</v>
      </c>
      <c r="Z29" s="105" t="s">
        <v>190</v>
      </c>
      <c r="AA29" s="42" t="s">
        <v>51</v>
      </c>
      <c r="AB29" s="42" t="s">
        <v>191</v>
      </c>
      <c r="AC29" s="104"/>
      <c r="AD29" s="50" t="s">
        <v>122</v>
      </c>
      <c r="AE29" s="42" t="s">
        <v>62</v>
      </c>
      <c r="AF29" s="12">
        <v>1</v>
      </c>
      <c r="AH29" s="8">
        <v>1</v>
      </c>
      <c r="AL29" s="131"/>
    </row>
    <row r="30" spans="1:152" s="5" customFormat="1" ht="47.25" outlineLevel="1">
      <c r="A30" s="21"/>
      <c r="B30" s="21">
        <f>SUBTOTAL(3,F$9:F30)</f>
        <v>22</v>
      </c>
      <c r="C30" s="41" t="s">
        <v>192</v>
      </c>
      <c r="D30" s="42" t="s">
        <v>42</v>
      </c>
      <c r="E30" s="42" t="s">
        <v>43</v>
      </c>
      <c r="F30" s="42" t="s">
        <v>124</v>
      </c>
      <c r="G30" s="56" t="s">
        <v>193</v>
      </c>
      <c r="H30" s="21" t="s">
        <v>58</v>
      </c>
      <c r="I30" s="73">
        <v>104602</v>
      </c>
      <c r="J30" s="77">
        <f aca="true" t="shared" si="8" ref="J30:J40">I30</f>
        <v>104602</v>
      </c>
      <c r="K30" s="73">
        <v>12000</v>
      </c>
      <c r="L30" s="77"/>
      <c r="M30" s="76">
        <v>50000</v>
      </c>
      <c r="N30" s="74">
        <f aca="true" t="shared" si="9" ref="N30:N41">M30</f>
        <v>50000</v>
      </c>
      <c r="O30" s="41" t="s">
        <v>194</v>
      </c>
      <c r="P30" s="21"/>
      <c r="Q30" s="21"/>
      <c r="R30" s="21"/>
      <c r="S30" s="74">
        <v>0</v>
      </c>
      <c r="T30" s="74" t="e">
        <f>#REF!</f>
        <v>#REF!</v>
      </c>
      <c r="U30" s="91" t="e">
        <f t="shared" si="3"/>
        <v>#REF!</v>
      </c>
      <c r="V30" s="74" t="e">
        <f t="shared" si="7"/>
        <v>#REF!</v>
      </c>
      <c r="W30" s="14" t="e">
        <f>#REF!</f>
        <v>#REF!</v>
      </c>
      <c r="X30" s="42" t="s">
        <v>195</v>
      </c>
      <c r="Y30" s="21">
        <v>15306081525</v>
      </c>
      <c r="Z30" s="42" t="s">
        <v>167</v>
      </c>
      <c r="AA30" s="42" t="s">
        <v>51</v>
      </c>
      <c r="AB30" s="42" t="s">
        <v>52</v>
      </c>
      <c r="AC30" s="14"/>
      <c r="AD30" s="46" t="s">
        <v>196</v>
      </c>
      <c r="AE30" s="42" t="s">
        <v>62</v>
      </c>
      <c r="AF30" s="21">
        <v>1</v>
      </c>
      <c r="AG30" s="21">
        <v>1</v>
      </c>
      <c r="AH30" s="21"/>
      <c r="AI30" s="124"/>
      <c r="AJ30" s="124"/>
      <c r="AK30" s="125"/>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row>
    <row r="31" spans="1:37" s="5" customFormat="1" ht="110.25" outlineLevel="1">
      <c r="A31" s="21"/>
      <c r="B31" s="21">
        <f>SUBTOTAL(3,F$9:F31)</f>
        <v>23</v>
      </c>
      <c r="C31" s="41" t="s">
        <v>197</v>
      </c>
      <c r="D31" s="42" t="s">
        <v>42</v>
      </c>
      <c r="E31" s="42" t="s">
        <v>43</v>
      </c>
      <c r="F31" s="42" t="s">
        <v>56</v>
      </c>
      <c r="G31" s="56" t="s">
        <v>198</v>
      </c>
      <c r="H31" s="21" t="s">
        <v>67</v>
      </c>
      <c r="I31" s="73">
        <f>106959+600</f>
        <v>107559</v>
      </c>
      <c r="J31" s="73">
        <f t="shared" si="8"/>
        <v>107559</v>
      </c>
      <c r="K31" s="83">
        <v>10000</v>
      </c>
      <c r="L31" s="83"/>
      <c r="M31" s="73">
        <f>15000+450</f>
        <v>15450</v>
      </c>
      <c r="N31" s="74">
        <f t="shared" si="9"/>
        <v>15450</v>
      </c>
      <c r="O31" s="41" t="s">
        <v>199</v>
      </c>
      <c r="P31" s="82"/>
      <c r="Q31" s="82"/>
      <c r="R31" s="82"/>
      <c r="S31" s="74">
        <v>0</v>
      </c>
      <c r="T31" s="74" t="e">
        <f>#REF!</f>
        <v>#REF!</v>
      </c>
      <c r="U31" s="74" t="e">
        <f aca="true" t="shared" si="10" ref="U30:U40">T31+S31</f>
        <v>#REF!</v>
      </c>
      <c r="V31" s="74" t="e">
        <f t="shared" si="7"/>
        <v>#REF!</v>
      </c>
      <c r="W31" s="14" t="e">
        <f>#REF!</f>
        <v>#REF!</v>
      </c>
      <c r="X31" s="42" t="s">
        <v>200</v>
      </c>
      <c r="Y31" s="86" t="s">
        <v>201</v>
      </c>
      <c r="Z31" s="42" t="s">
        <v>156</v>
      </c>
      <c r="AA31" s="42" t="s">
        <v>51</v>
      </c>
      <c r="AB31" s="42" t="s">
        <v>61</v>
      </c>
      <c r="AC31" s="14"/>
      <c r="AD31" s="42" t="s">
        <v>202</v>
      </c>
      <c r="AE31" s="42" t="s">
        <v>62</v>
      </c>
      <c r="AF31" s="21">
        <v>1</v>
      </c>
      <c r="AG31" s="21">
        <v>1</v>
      </c>
      <c r="AH31" s="21"/>
      <c r="AI31" s="124"/>
      <c r="AJ31" s="124"/>
      <c r="AK31" s="125"/>
    </row>
    <row r="32" spans="1:37" s="9" customFormat="1" ht="47.25" outlineLevel="1">
      <c r="A32" s="13"/>
      <c r="B32" s="21">
        <f>SUBTOTAL(3,F$9:F32)</f>
        <v>24</v>
      </c>
      <c r="C32" s="41" t="s">
        <v>203</v>
      </c>
      <c r="D32" s="42" t="s">
        <v>42</v>
      </c>
      <c r="E32" s="42" t="s">
        <v>43</v>
      </c>
      <c r="F32" s="42" t="s">
        <v>56</v>
      </c>
      <c r="G32" s="56" t="s">
        <v>204</v>
      </c>
      <c r="H32" s="21" t="s">
        <v>58</v>
      </c>
      <c r="I32" s="73">
        <v>52000</v>
      </c>
      <c r="J32" s="73">
        <f t="shared" si="8"/>
        <v>52000</v>
      </c>
      <c r="K32" s="73">
        <v>11000</v>
      </c>
      <c r="L32" s="73"/>
      <c r="M32" s="73">
        <v>20000</v>
      </c>
      <c r="N32" s="74">
        <f t="shared" si="9"/>
        <v>20000</v>
      </c>
      <c r="O32" s="41" t="s">
        <v>205</v>
      </c>
      <c r="P32" s="82"/>
      <c r="Q32" s="82"/>
      <c r="R32" s="82"/>
      <c r="S32" s="74">
        <v>0</v>
      </c>
      <c r="T32" s="74" t="e">
        <f>#REF!</f>
        <v>#REF!</v>
      </c>
      <c r="U32" s="74" t="e">
        <f t="shared" si="10"/>
        <v>#REF!</v>
      </c>
      <c r="V32" s="73" t="e">
        <f t="shared" si="7"/>
        <v>#REF!</v>
      </c>
      <c r="W32" s="14" t="e">
        <f>#REF!</f>
        <v>#REF!</v>
      </c>
      <c r="X32" s="46" t="s">
        <v>206</v>
      </c>
      <c r="Y32" s="53">
        <v>18120806377</v>
      </c>
      <c r="Z32" s="42" t="s">
        <v>180</v>
      </c>
      <c r="AA32" s="42" t="s">
        <v>51</v>
      </c>
      <c r="AB32" s="42" t="s">
        <v>61</v>
      </c>
      <c r="AC32" s="13"/>
      <c r="AD32" s="42" t="s">
        <v>196</v>
      </c>
      <c r="AE32" s="42" t="s">
        <v>62</v>
      </c>
      <c r="AF32" s="21">
        <v>1</v>
      </c>
      <c r="AG32" s="53">
        <v>1</v>
      </c>
      <c r="AH32" s="53"/>
      <c r="AI32" s="124"/>
      <c r="AJ32" s="124"/>
      <c r="AK32" s="115"/>
    </row>
    <row r="33" spans="1:37" s="9" customFormat="1" ht="78.75" outlineLevel="1">
      <c r="A33" s="13"/>
      <c r="B33" s="21">
        <f>SUBTOTAL(3,F$9:F33)</f>
        <v>25</v>
      </c>
      <c r="C33" s="41" t="s">
        <v>207</v>
      </c>
      <c r="D33" s="42" t="s">
        <v>42</v>
      </c>
      <c r="E33" s="42" t="s">
        <v>43</v>
      </c>
      <c r="F33" s="42" t="s">
        <v>56</v>
      </c>
      <c r="G33" s="56" t="s">
        <v>208</v>
      </c>
      <c r="H33" s="21" t="s">
        <v>58</v>
      </c>
      <c r="I33" s="73">
        <v>65210</v>
      </c>
      <c r="J33" s="73">
        <f t="shared" si="8"/>
        <v>65210</v>
      </c>
      <c r="K33" s="73">
        <v>9000</v>
      </c>
      <c r="L33" s="73"/>
      <c r="M33" s="73">
        <v>32000</v>
      </c>
      <c r="N33" s="74">
        <f t="shared" si="9"/>
        <v>32000</v>
      </c>
      <c r="O33" s="41" t="s">
        <v>209</v>
      </c>
      <c r="P33" s="82"/>
      <c r="Q33" s="82"/>
      <c r="R33" s="82"/>
      <c r="S33" s="74">
        <v>0</v>
      </c>
      <c r="T33" s="74" t="e">
        <f>#REF!</f>
        <v>#REF!</v>
      </c>
      <c r="U33" s="74" t="e">
        <f t="shared" si="10"/>
        <v>#REF!</v>
      </c>
      <c r="V33" s="73" t="e">
        <f aca="true" t="shared" si="11" ref="V33:V40">U33</f>
        <v>#REF!</v>
      </c>
      <c r="W33" s="14" t="e">
        <f>#REF!</f>
        <v>#REF!</v>
      </c>
      <c r="X33" s="46" t="s">
        <v>210</v>
      </c>
      <c r="Y33" s="53">
        <v>13850729508</v>
      </c>
      <c r="Z33" s="42" t="s">
        <v>180</v>
      </c>
      <c r="AA33" s="42" t="s">
        <v>51</v>
      </c>
      <c r="AB33" s="42" t="s">
        <v>61</v>
      </c>
      <c r="AC33" s="13"/>
      <c r="AD33" s="42" t="s">
        <v>196</v>
      </c>
      <c r="AE33" s="42" t="s">
        <v>62</v>
      </c>
      <c r="AF33" s="21">
        <v>1</v>
      </c>
      <c r="AG33" s="53">
        <v>1</v>
      </c>
      <c r="AH33" s="53"/>
      <c r="AI33" s="124"/>
      <c r="AJ33" s="124"/>
      <c r="AK33" s="115"/>
    </row>
    <row r="34" spans="1:37" s="9" customFormat="1" ht="78.75" outlineLevel="1">
      <c r="A34" s="13"/>
      <c r="B34" s="21">
        <f>SUBTOTAL(3,F$9:F34)</f>
        <v>26</v>
      </c>
      <c r="C34" s="41" t="s">
        <v>211</v>
      </c>
      <c r="D34" s="42" t="s">
        <v>42</v>
      </c>
      <c r="E34" s="42" t="s">
        <v>43</v>
      </c>
      <c r="F34" s="42" t="s">
        <v>56</v>
      </c>
      <c r="G34" s="56" t="s">
        <v>212</v>
      </c>
      <c r="H34" s="21" t="s">
        <v>102</v>
      </c>
      <c r="I34" s="73">
        <f>50000+5557</f>
        <v>55557</v>
      </c>
      <c r="J34" s="73">
        <f t="shared" si="8"/>
        <v>55557</v>
      </c>
      <c r="K34" s="73">
        <v>4000</v>
      </c>
      <c r="L34" s="73"/>
      <c r="M34" s="73">
        <f>12000+1564+6407</f>
        <v>19971</v>
      </c>
      <c r="N34" s="74">
        <f t="shared" si="9"/>
        <v>19971</v>
      </c>
      <c r="O34" s="41" t="s">
        <v>213</v>
      </c>
      <c r="P34" s="82"/>
      <c r="Q34" s="82"/>
      <c r="R34" s="82"/>
      <c r="S34" s="74">
        <v>0</v>
      </c>
      <c r="T34" s="74" t="e">
        <f>#REF!</f>
        <v>#REF!</v>
      </c>
      <c r="U34" s="74" t="e">
        <f t="shared" si="10"/>
        <v>#REF!</v>
      </c>
      <c r="V34" s="73" t="e">
        <f t="shared" si="11"/>
        <v>#REF!</v>
      </c>
      <c r="W34" s="14" t="e">
        <f>#REF!</f>
        <v>#REF!</v>
      </c>
      <c r="X34" s="46" t="s">
        <v>214</v>
      </c>
      <c r="Y34" s="114">
        <v>18659516126</v>
      </c>
      <c r="Z34" s="42" t="s">
        <v>156</v>
      </c>
      <c r="AA34" s="42" t="s">
        <v>51</v>
      </c>
      <c r="AB34" s="42" t="s">
        <v>61</v>
      </c>
      <c r="AC34" s="115"/>
      <c r="AD34" s="42" t="s">
        <v>202</v>
      </c>
      <c r="AE34" s="42" t="s">
        <v>62</v>
      </c>
      <c r="AF34" s="21">
        <v>1</v>
      </c>
      <c r="AG34" s="53">
        <v>1</v>
      </c>
      <c r="AH34" s="132"/>
      <c r="AI34" s="124"/>
      <c r="AJ34" s="124"/>
      <c r="AK34" s="115"/>
    </row>
    <row r="35" spans="1:37" s="9" customFormat="1" ht="63" outlineLevel="1">
      <c r="A35" s="13"/>
      <c r="B35" s="21">
        <f>SUBTOTAL(3,F$9:F35)</f>
        <v>27</v>
      </c>
      <c r="C35" s="41" t="s">
        <v>215</v>
      </c>
      <c r="D35" s="42" t="s">
        <v>42</v>
      </c>
      <c r="E35" s="42" t="s">
        <v>43</v>
      </c>
      <c r="F35" s="42" t="s">
        <v>124</v>
      </c>
      <c r="G35" s="56" t="s">
        <v>216</v>
      </c>
      <c r="H35" s="21" t="s">
        <v>58</v>
      </c>
      <c r="I35" s="73">
        <v>81000</v>
      </c>
      <c r="J35" s="73">
        <f t="shared" si="8"/>
        <v>81000</v>
      </c>
      <c r="K35" s="83">
        <v>4300</v>
      </c>
      <c r="L35" s="74"/>
      <c r="M35" s="73">
        <v>18000</v>
      </c>
      <c r="N35" s="74">
        <f t="shared" si="9"/>
        <v>18000</v>
      </c>
      <c r="O35" s="41" t="s">
        <v>217</v>
      </c>
      <c r="P35" s="21"/>
      <c r="Q35" s="21"/>
      <c r="R35" s="21">
        <v>2023.11</v>
      </c>
      <c r="S35" s="74">
        <v>0</v>
      </c>
      <c r="T35" s="74" t="e">
        <f>#REF!</f>
        <v>#REF!</v>
      </c>
      <c r="U35" s="74" t="e">
        <f t="shared" si="10"/>
        <v>#REF!</v>
      </c>
      <c r="V35" s="73" t="e">
        <f t="shared" si="11"/>
        <v>#REF!</v>
      </c>
      <c r="W35" s="14" t="e">
        <f>#REF!</f>
        <v>#REF!</v>
      </c>
      <c r="X35" s="42" t="s">
        <v>200</v>
      </c>
      <c r="Y35" s="21">
        <v>13799503826</v>
      </c>
      <c r="Z35" s="42" t="s">
        <v>167</v>
      </c>
      <c r="AA35" s="42" t="s">
        <v>51</v>
      </c>
      <c r="AB35" s="42" t="s">
        <v>52</v>
      </c>
      <c r="AC35" s="115"/>
      <c r="AD35" s="42" t="s">
        <v>196</v>
      </c>
      <c r="AE35" s="42" t="s">
        <v>62</v>
      </c>
      <c r="AF35" s="21">
        <v>1</v>
      </c>
      <c r="AG35" s="53">
        <v>1</v>
      </c>
      <c r="AH35" s="132"/>
      <c r="AI35" s="124"/>
      <c r="AJ35" s="124"/>
      <c r="AK35" s="115"/>
    </row>
    <row r="36" spans="1:37" s="5" customFormat="1" ht="31.5" outlineLevel="1">
      <c r="A36" s="21"/>
      <c r="B36" s="21">
        <f>SUBTOTAL(3,F$9:F36)</f>
        <v>28</v>
      </c>
      <c r="C36" s="41" t="s">
        <v>218</v>
      </c>
      <c r="D36" s="42" t="s">
        <v>42</v>
      </c>
      <c r="E36" s="42" t="s">
        <v>43</v>
      </c>
      <c r="F36" s="42" t="s">
        <v>73</v>
      </c>
      <c r="G36" s="56" t="s">
        <v>219</v>
      </c>
      <c r="H36" s="21" t="s">
        <v>154</v>
      </c>
      <c r="I36" s="73">
        <v>6500</v>
      </c>
      <c r="J36" s="73">
        <f t="shared" si="8"/>
        <v>6500</v>
      </c>
      <c r="K36" s="74">
        <v>2500</v>
      </c>
      <c r="L36" s="74"/>
      <c r="M36" s="73">
        <v>2500</v>
      </c>
      <c r="N36" s="74">
        <f t="shared" si="9"/>
        <v>2500</v>
      </c>
      <c r="O36" s="41" t="s">
        <v>220</v>
      </c>
      <c r="P36" s="21"/>
      <c r="Q36" s="21" t="s">
        <v>133</v>
      </c>
      <c r="R36" s="21"/>
      <c r="S36" s="74">
        <v>0</v>
      </c>
      <c r="T36" s="74" t="e">
        <f>#REF!</f>
        <v>#REF!</v>
      </c>
      <c r="U36" s="74" t="e">
        <f t="shared" si="10"/>
        <v>#REF!</v>
      </c>
      <c r="V36" s="73" t="e">
        <f t="shared" si="11"/>
        <v>#REF!</v>
      </c>
      <c r="W36" s="14" t="e">
        <f>#REF!</f>
        <v>#REF!</v>
      </c>
      <c r="X36" s="46" t="s">
        <v>221</v>
      </c>
      <c r="Y36" s="86" t="s">
        <v>222</v>
      </c>
      <c r="Z36" s="42" t="s">
        <v>172</v>
      </c>
      <c r="AA36" s="42" t="s">
        <v>223</v>
      </c>
      <c r="AB36" s="42" t="s">
        <v>191</v>
      </c>
      <c r="AD36" s="46" t="s">
        <v>196</v>
      </c>
      <c r="AE36" s="42" t="s">
        <v>62</v>
      </c>
      <c r="AF36" s="21">
        <v>1</v>
      </c>
      <c r="AG36" s="21">
        <v>1</v>
      </c>
      <c r="AH36" s="21"/>
      <c r="AI36" s="124"/>
      <c r="AJ36" s="124"/>
      <c r="AK36" s="133" t="s">
        <v>224</v>
      </c>
    </row>
    <row r="37" spans="1:37" s="9" customFormat="1" ht="47.25" outlineLevel="1">
      <c r="A37" s="13"/>
      <c r="B37" s="21">
        <f>SUBTOTAL(3,F$9:F37)</f>
        <v>29</v>
      </c>
      <c r="C37" s="41" t="s">
        <v>225</v>
      </c>
      <c r="D37" s="42" t="s">
        <v>42</v>
      </c>
      <c r="E37" s="42" t="s">
        <v>43</v>
      </c>
      <c r="F37" s="42" t="s">
        <v>226</v>
      </c>
      <c r="G37" s="56" t="s">
        <v>227</v>
      </c>
      <c r="H37" s="21" t="s">
        <v>58</v>
      </c>
      <c r="I37" s="73">
        <v>47028</v>
      </c>
      <c r="J37" s="73">
        <f t="shared" si="8"/>
        <v>47028</v>
      </c>
      <c r="K37" s="73">
        <v>11500</v>
      </c>
      <c r="L37" s="73"/>
      <c r="M37" s="73">
        <v>15000</v>
      </c>
      <c r="N37" s="74">
        <f t="shared" si="9"/>
        <v>15000</v>
      </c>
      <c r="O37" s="41" t="s">
        <v>228</v>
      </c>
      <c r="P37" s="82"/>
      <c r="Q37" s="82"/>
      <c r="R37" s="82"/>
      <c r="S37" s="74">
        <v>0</v>
      </c>
      <c r="T37" s="74" t="e">
        <f>#REF!</f>
        <v>#REF!</v>
      </c>
      <c r="U37" s="74" t="e">
        <f t="shared" si="10"/>
        <v>#REF!</v>
      </c>
      <c r="V37" s="73" t="e">
        <f t="shared" si="11"/>
        <v>#REF!</v>
      </c>
      <c r="W37" s="14" t="e">
        <f>#REF!</f>
        <v>#REF!</v>
      </c>
      <c r="X37" s="46" t="s">
        <v>229</v>
      </c>
      <c r="Y37" s="53">
        <v>18060728082</v>
      </c>
      <c r="Z37" s="42" t="s">
        <v>230</v>
      </c>
      <c r="AA37" s="42" t="s">
        <v>51</v>
      </c>
      <c r="AB37" s="42" t="s">
        <v>52</v>
      </c>
      <c r="AD37" s="42" t="s">
        <v>196</v>
      </c>
      <c r="AE37" s="42" t="s">
        <v>62</v>
      </c>
      <c r="AF37" s="21">
        <v>1</v>
      </c>
      <c r="AG37" s="53">
        <v>1</v>
      </c>
      <c r="AH37" s="53"/>
      <c r="AI37" s="124"/>
      <c r="AJ37" s="124"/>
      <c r="AK37" s="13"/>
    </row>
    <row r="38" spans="1:38" s="12" customFormat="1" ht="78.75" outlineLevel="1">
      <c r="A38" s="36"/>
      <c r="B38" s="21">
        <f>SUBTOTAL(3,F$9:F38)</f>
        <v>30</v>
      </c>
      <c r="C38" s="41" t="s">
        <v>231</v>
      </c>
      <c r="D38" s="42" t="s">
        <v>42</v>
      </c>
      <c r="E38" s="42" t="s">
        <v>43</v>
      </c>
      <c r="F38" s="42" t="s">
        <v>73</v>
      </c>
      <c r="G38" s="56" t="s">
        <v>232</v>
      </c>
      <c r="H38" s="21" t="s">
        <v>58</v>
      </c>
      <c r="I38" s="74">
        <f>34110+3500</f>
        <v>37610</v>
      </c>
      <c r="J38" s="73">
        <f t="shared" si="8"/>
        <v>37610</v>
      </c>
      <c r="K38" s="74">
        <v>6000</v>
      </c>
      <c r="L38" s="74"/>
      <c r="M38" s="74">
        <f>12000+2144</f>
        <v>14144</v>
      </c>
      <c r="N38" s="74">
        <f t="shared" si="9"/>
        <v>14144</v>
      </c>
      <c r="O38" s="41" t="s">
        <v>233</v>
      </c>
      <c r="P38" s="21" t="s">
        <v>234</v>
      </c>
      <c r="Q38" s="21"/>
      <c r="R38" s="21">
        <v>2023.05</v>
      </c>
      <c r="S38" s="74">
        <v>0</v>
      </c>
      <c r="T38" s="74" t="e">
        <f>#REF!</f>
        <v>#REF!</v>
      </c>
      <c r="U38" s="74" t="e">
        <f t="shared" si="10"/>
        <v>#REF!</v>
      </c>
      <c r="V38" s="73" t="e">
        <f t="shared" si="11"/>
        <v>#REF!</v>
      </c>
      <c r="W38" s="14" t="e">
        <f>#REF!</f>
        <v>#REF!</v>
      </c>
      <c r="X38" s="21"/>
      <c r="Y38" s="21"/>
      <c r="Z38" s="42" t="s">
        <v>235</v>
      </c>
      <c r="AA38" s="42" t="s">
        <v>51</v>
      </c>
      <c r="AB38" s="42" t="s">
        <v>52</v>
      </c>
      <c r="AD38" s="42" t="s">
        <v>202</v>
      </c>
      <c r="AE38" s="42" t="s">
        <v>62</v>
      </c>
      <c r="AF38" s="21">
        <v>1</v>
      </c>
      <c r="AG38" s="21">
        <v>1</v>
      </c>
      <c r="AH38" s="21"/>
      <c r="AI38" s="124"/>
      <c r="AJ38" s="124"/>
      <c r="AK38" s="14"/>
      <c r="AL38" s="131"/>
    </row>
    <row r="39" spans="1:216" s="12" customFormat="1" ht="78.75" outlineLevel="1">
      <c r="A39" s="36"/>
      <c r="B39" s="21">
        <f>SUBTOTAL(3,F$9:F39)</f>
        <v>31</v>
      </c>
      <c r="C39" s="41" t="s">
        <v>236</v>
      </c>
      <c r="D39" s="42" t="s">
        <v>42</v>
      </c>
      <c r="E39" s="42" t="s">
        <v>43</v>
      </c>
      <c r="F39" s="42" t="s">
        <v>56</v>
      </c>
      <c r="G39" s="56" t="s">
        <v>237</v>
      </c>
      <c r="H39" s="57" t="s">
        <v>165</v>
      </c>
      <c r="I39" s="92">
        <v>110000</v>
      </c>
      <c r="J39" s="73">
        <f t="shared" si="8"/>
        <v>110000</v>
      </c>
      <c r="K39" s="92">
        <v>70000</v>
      </c>
      <c r="L39" s="74"/>
      <c r="M39" s="92">
        <v>30000</v>
      </c>
      <c r="N39" s="74">
        <f t="shared" si="9"/>
        <v>30000</v>
      </c>
      <c r="O39" s="56" t="s">
        <v>238</v>
      </c>
      <c r="P39" s="21"/>
      <c r="Q39" s="21"/>
      <c r="R39" s="21"/>
      <c r="S39" s="74">
        <v>0</v>
      </c>
      <c r="T39" s="74" t="e">
        <f>#REF!</f>
        <v>#REF!</v>
      </c>
      <c r="U39" s="74" t="e">
        <f t="shared" si="10"/>
        <v>#REF!</v>
      </c>
      <c r="V39" s="73" t="e">
        <f t="shared" si="11"/>
        <v>#REF!</v>
      </c>
      <c r="W39" s="14" t="e">
        <f>#REF!</f>
        <v>#REF!</v>
      </c>
      <c r="X39" s="21"/>
      <c r="Y39" s="21"/>
      <c r="Z39" s="42" t="s">
        <v>180</v>
      </c>
      <c r="AA39" s="116" t="s">
        <v>51</v>
      </c>
      <c r="AB39" s="42" t="s">
        <v>61</v>
      </c>
      <c r="AD39" s="42" t="s">
        <v>196</v>
      </c>
      <c r="AE39" s="42" t="s">
        <v>62</v>
      </c>
      <c r="AF39" s="21">
        <v>1</v>
      </c>
      <c r="AG39" s="21">
        <v>1</v>
      </c>
      <c r="AH39" s="130">
        <v>1</v>
      </c>
      <c r="AI39" s="124"/>
      <c r="AJ39" s="134" t="s">
        <v>239</v>
      </c>
      <c r="AK39" s="135"/>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row>
    <row r="40" spans="2:152" s="13" customFormat="1" ht="157.5" outlineLevel="1">
      <c r="B40" s="21">
        <f>SUBTOTAL(3,F$9:F40)</f>
        <v>32</v>
      </c>
      <c r="C40" s="41" t="s">
        <v>240</v>
      </c>
      <c r="D40" s="42" t="s">
        <v>42</v>
      </c>
      <c r="E40" s="42" t="s">
        <v>43</v>
      </c>
      <c r="F40" s="42" t="s">
        <v>124</v>
      </c>
      <c r="G40" s="41" t="s">
        <v>241</v>
      </c>
      <c r="H40" s="21" t="s">
        <v>165</v>
      </c>
      <c r="I40" s="74">
        <v>10000</v>
      </c>
      <c r="J40" s="73">
        <f t="shared" si="8"/>
        <v>10000</v>
      </c>
      <c r="K40" s="73">
        <v>0</v>
      </c>
      <c r="L40" s="73"/>
      <c r="M40" s="73">
        <v>5000</v>
      </c>
      <c r="N40" s="74">
        <f t="shared" si="9"/>
        <v>5000</v>
      </c>
      <c r="O40" s="41" t="s">
        <v>242</v>
      </c>
      <c r="P40" s="53" t="s">
        <v>119</v>
      </c>
      <c r="Q40" s="82"/>
      <c r="R40" s="82"/>
      <c r="S40" s="74">
        <v>0</v>
      </c>
      <c r="T40" s="74" t="e">
        <f>#REF!</f>
        <v>#REF!</v>
      </c>
      <c r="U40" s="74" t="e">
        <f t="shared" si="10"/>
        <v>#REF!</v>
      </c>
      <c r="V40" s="73" t="e">
        <f t="shared" si="11"/>
        <v>#REF!</v>
      </c>
      <c r="W40" s="14" t="e">
        <f>#REF!</f>
        <v>#REF!</v>
      </c>
      <c r="X40" s="42" t="s">
        <v>243</v>
      </c>
      <c r="Y40" s="21">
        <v>13395956583</v>
      </c>
      <c r="Z40" s="42" t="s">
        <v>244</v>
      </c>
      <c r="AA40" s="116" t="s">
        <v>51</v>
      </c>
      <c r="AB40" s="42" t="s">
        <v>52</v>
      </c>
      <c r="AD40" s="54" t="s">
        <v>245</v>
      </c>
      <c r="AE40" s="54" t="s">
        <v>246</v>
      </c>
      <c r="AF40" s="21">
        <v>1</v>
      </c>
      <c r="AG40" s="53"/>
      <c r="AH40" s="53"/>
      <c r="AI40" s="124"/>
      <c r="AJ40" s="124"/>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row>
    <row r="41" spans="1:216" s="14" customFormat="1" ht="63" outlineLevel="1">
      <c r="A41" s="21"/>
      <c r="B41" s="21">
        <f>SUBTOTAL(3,F$9:F41)</f>
        <v>33</v>
      </c>
      <c r="C41" s="51" t="s">
        <v>247</v>
      </c>
      <c r="D41" s="42" t="s">
        <v>42</v>
      </c>
      <c r="E41" s="42" t="s">
        <v>43</v>
      </c>
      <c r="F41" s="54" t="s">
        <v>248</v>
      </c>
      <c r="G41" s="51" t="s">
        <v>249</v>
      </c>
      <c r="H41" s="21" t="s">
        <v>165</v>
      </c>
      <c r="I41" s="74">
        <v>5000</v>
      </c>
      <c r="J41" s="74">
        <f>I41/3</f>
        <v>1666.6666666666667</v>
      </c>
      <c r="K41" s="73">
        <v>500</v>
      </c>
      <c r="L41" s="73"/>
      <c r="M41" s="73">
        <v>3500</v>
      </c>
      <c r="N41" s="74">
        <f>M41/3</f>
        <v>1166.6666666666667</v>
      </c>
      <c r="O41" s="51" t="s">
        <v>250</v>
      </c>
      <c r="P41" s="82"/>
      <c r="Q41" s="82"/>
      <c r="R41" s="82"/>
      <c r="S41" s="74">
        <v>0</v>
      </c>
      <c r="T41" s="74" t="e">
        <f>#REF!</f>
        <v>#REF!</v>
      </c>
      <c r="U41" s="74" t="e">
        <f aca="true" t="shared" si="12" ref="U41:U47">T41+S41</f>
        <v>#REF!</v>
      </c>
      <c r="V41" s="74" t="e">
        <f>U41/3</f>
        <v>#REF!</v>
      </c>
      <c r="W41" s="14" t="e">
        <f>#REF!</f>
        <v>#REF!</v>
      </c>
      <c r="X41" s="42" t="s">
        <v>251</v>
      </c>
      <c r="Y41" s="21">
        <v>15396569823</v>
      </c>
      <c r="Z41" s="42" t="s">
        <v>252</v>
      </c>
      <c r="AA41" s="42" t="s">
        <v>51</v>
      </c>
      <c r="AB41" s="42" t="s">
        <v>52</v>
      </c>
      <c r="AD41" s="42" t="s">
        <v>253</v>
      </c>
      <c r="AE41" s="42" t="s">
        <v>54</v>
      </c>
      <c r="AF41" s="21">
        <v>1</v>
      </c>
      <c r="AG41" s="21">
        <v>1</v>
      </c>
      <c r="AH41" s="130">
        <v>1</v>
      </c>
      <c r="AI41" s="124"/>
      <c r="AJ41" s="124"/>
      <c r="AK41" s="135"/>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row>
    <row r="42" spans="1:152" s="7" customFormat="1" ht="31.5" outlineLevel="1">
      <c r="A42" s="21"/>
      <c r="B42" s="21">
        <f>SUBTOTAL(3,F$9:F42)</f>
        <v>34</v>
      </c>
      <c r="C42" s="41" t="s">
        <v>254</v>
      </c>
      <c r="D42" s="42" t="s">
        <v>42</v>
      </c>
      <c r="E42" s="42" t="s">
        <v>43</v>
      </c>
      <c r="F42" s="42" t="s">
        <v>226</v>
      </c>
      <c r="G42" s="41" t="s">
        <v>255</v>
      </c>
      <c r="H42" s="21" t="s">
        <v>154</v>
      </c>
      <c r="I42" s="76">
        <v>1673</v>
      </c>
      <c r="J42" s="77">
        <f>I42</f>
        <v>1673</v>
      </c>
      <c r="K42" s="77">
        <v>860</v>
      </c>
      <c r="L42" s="73"/>
      <c r="M42" s="77">
        <v>813</v>
      </c>
      <c r="N42" s="77">
        <f>M42</f>
        <v>813</v>
      </c>
      <c r="O42" s="52" t="s">
        <v>256</v>
      </c>
      <c r="P42" s="49"/>
      <c r="Q42" s="49" t="s">
        <v>119</v>
      </c>
      <c r="R42" s="49"/>
      <c r="S42" s="77">
        <v>0</v>
      </c>
      <c r="T42" s="77" t="e">
        <f>#REF!</f>
        <v>#REF!</v>
      </c>
      <c r="U42" s="74" t="e">
        <f t="shared" si="12"/>
        <v>#REF!</v>
      </c>
      <c r="V42" s="77" t="e">
        <f>U42</f>
        <v>#REF!</v>
      </c>
      <c r="W42" s="110" t="e">
        <f>#REF!</f>
        <v>#REF!</v>
      </c>
      <c r="X42" s="42" t="s">
        <v>257</v>
      </c>
      <c r="Y42" s="86" t="s">
        <v>258</v>
      </c>
      <c r="Z42" s="42" t="s">
        <v>259</v>
      </c>
      <c r="AA42" s="46" t="s">
        <v>260</v>
      </c>
      <c r="AB42" s="42" t="s">
        <v>261</v>
      </c>
      <c r="AD42" s="42" t="s">
        <v>262</v>
      </c>
      <c r="AE42" s="42" t="s">
        <v>54</v>
      </c>
      <c r="AF42" s="21">
        <v>1</v>
      </c>
      <c r="AG42" s="21"/>
      <c r="AH42" s="21"/>
      <c r="AI42" s="124"/>
      <c r="AJ42" s="124"/>
      <c r="AK42" s="14"/>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row>
    <row r="43" spans="1:152" s="7" customFormat="1" ht="31.5" outlineLevel="1">
      <c r="A43" s="21"/>
      <c r="B43" s="21">
        <f>SUBTOTAL(3,F$9:F43)</f>
        <v>35</v>
      </c>
      <c r="C43" s="14" t="s">
        <v>263</v>
      </c>
      <c r="D43" s="42" t="s">
        <v>42</v>
      </c>
      <c r="E43" s="42" t="s">
        <v>43</v>
      </c>
      <c r="F43" s="42" t="s">
        <v>73</v>
      </c>
      <c r="G43" s="41" t="s">
        <v>264</v>
      </c>
      <c r="H43" s="21" t="s">
        <v>154</v>
      </c>
      <c r="I43" s="76">
        <v>1431</v>
      </c>
      <c r="J43" s="77">
        <f>I43</f>
        <v>1431</v>
      </c>
      <c r="K43" s="77">
        <v>680</v>
      </c>
      <c r="L43" s="73"/>
      <c r="M43" s="77">
        <v>751</v>
      </c>
      <c r="N43" s="77">
        <f>M43</f>
        <v>751</v>
      </c>
      <c r="O43" s="52" t="s">
        <v>256</v>
      </c>
      <c r="P43" s="49"/>
      <c r="Q43" s="21" t="s">
        <v>119</v>
      </c>
      <c r="R43" s="49">
        <v>2022.9</v>
      </c>
      <c r="S43" s="77">
        <v>0</v>
      </c>
      <c r="T43" s="77" t="e">
        <f>#REF!</f>
        <v>#REF!</v>
      </c>
      <c r="U43" s="74" t="e">
        <f t="shared" si="12"/>
        <v>#REF!</v>
      </c>
      <c r="V43" s="77" t="e">
        <f>U43</f>
        <v>#REF!</v>
      </c>
      <c r="W43" s="110" t="e">
        <f>#REF!</f>
        <v>#REF!</v>
      </c>
      <c r="X43" s="42" t="s">
        <v>257</v>
      </c>
      <c r="Y43" s="86" t="s">
        <v>258</v>
      </c>
      <c r="Z43" s="42" t="s">
        <v>265</v>
      </c>
      <c r="AA43" s="46" t="s">
        <v>260</v>
      </c>
      <c r="AB43" s="42" t="s">
        <v>261</v>
      </c>
      <c r="AD43" s="42" t="s">
        <v>262</v>
      </c>
      <c r="AE43" s="42" t="s">
        <v>54</v>
      </c>
      <c r="AF43" s="21">
        <v>1</v>
      </c>
      <c r="AG43" s="21"/>
      <c r="AH43" s="21"/>
      <c r="AI43" s="124"/>
      <c r="AJ43" s="124"/>
      <c r="AK43" s="14"/>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row>
    <row r="44" spans="1:152" s="7" customFormat="1" ht="47.25" outlineLevel="1">
      <c r="A44" s="21"/>
      <c r="B44" s="21">
        <f>SUBTOTAL(3,F$9:F44)</f>
        <v>36</v>
      </c>
      <c r="C44" s="14" t="s">
        <v>266</v>
      </c>
      <c r="D44" s="42" t="s">
        <v>42</v>
      </c>
      <c r="E44" s="42" t="s">
        <v>43</v>
      </c>
      <c r="F44" s="42" t="s">
        <v>267</v>
      </c>
      <c r="G44" s="41" t="s">
        <v>268</v>
      </c>
      <c r="H44" s="21" t="s">
        <v>269</v>
      </c>
      <c r="I44" s="76">
        <v>3312</v>
      </c>
      <c r="J44" s="77">
        <f>I44/2</f>
        <v>1656</v>
      </c>
      <c r="K44" s="77">
        <v>300</v>
      </c>
      <c r="L44" s="73"/>
      <c r="M44" s="77">
        <v>3012</v>
      </c>
      <c r="N44" s="77">
        <f>M44/2</f>
        <v>1506</v>
      </c>
      <c r="O44" s="52" t="s">
        <v>270</v>
      </c>
      <c r="P44" s="49"/>
      <c r="Q44" s="21" t="s">
        <v>48</v>
      </c>
      <c r="R44" s="49">
        <v>2023.12</v>
      </c>
      <c r="S44" s="77">
        <v>0</v>
      </c>
      <c r="T44" s="77" t="e">
        <f>#REF!</f>
        <v>#REF!</v>
      </c>
      <c r="U44" s="74" t="e">
        <f t="shared" si="12"/>
        <v>#REF!</v>
      </c>
      <c r="V44" s="77" t="e">
        <f>U44/2</f>
        <v>#REF!</v>
      </c>
      <c r="W44" s="110" t="e">
        <f>#REF!</f>
        <v>#REF!</v>
      </c>
      <c r="X44" s="42" t="s">
        <v>271</v>
      </c>
      <c r="Y44" s="86" t="s">
        <v>272</v>
      </c>
      <c r="Z44" s="42" t="s">
        <v>273</v>
      </c>
      <c r="AA44" s="46" t="s">
        <v>260</v>
      </c>
      <c r="AB44" s="42" t="s">
        <v>261</v>
      </c>
      <c r="AD44" s="42" t="s">
        <v>262</v>
      </c>
      <c r="AE44" s="42" t="s">
        <v>54</v>
      </c>
      <c r="AF44" s="21">
        <v>1</v>
      </c>
      <c r="AG44" s="21"/>
      <c r="AH44" s="21"/>
      <c r="AI44" s="124"/>
      <c r="AJ44" s="124"/>
      <c r="AK44" s="14"/>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row>
    <row r="45" spans="1:152" s="6" customFormat="1" ht="47.25" outlineLevel="1">
      <c r="A45" s="44"/>
      <c r="B45" s="21">
        <f>SUBTOTAL(3,F$9:F45)</f>
        <v>37</v>
      </c>
      <c r="C45" s="41" t="s">
        <v>274</v>
      </c>
      <c r="D45" s="42" t="s">
        <v>42</v>
      </c>
      <c r="E45" s="42" t="s">
        <v>43</v>
      </c>
      <c r="F45" s="42" t="s">
        <v>275</v>
      </c>
      <c r="G45" s="41" t="s">
        <v>276</v>
      </c>
      <c r="H45" s="21" t="s">
        <v>154</v>
      </c>
      <c r="I45" s="73">
        <v>3846</v>
      </c>
      <c r="J45" s="73">
        <f>I45/2</f>
        <v>1923</v>
      </c>
      <c r="K45" s="73">
        <v>2646</v>
      </c>
      <c r="L45" s="73"/>
      <c r="M45" s="73">
        <v>1200</v>
      </c>
      <c r="N45" s="73">
        <f>M45/2</f>
        <v>600</v>
      </c>
      <c r="O45" s="52" t="s">
        <v>277</v>
      </c>
      <c r="P45" s="21"/>
      <c r="Q45" s="21" t="s">
        <v>133</v>
      </c>
      <c r="R45" s="21"/>
      <c r="S45" s="74">
        <v>0</v>
      </c>
      <c r="T45" s="74" t="e">
        <f>#REF!</f>
        <v>#REF!</v>
      </c>
      <c r="U45" s="74" t="e">
        <f t="shared" si="12"/>
        <v>#REF!</v>
      </c>
      <c r="V45" s="73" t="e">
        <f>U45/2</f>
        <v>#REF!</v>
      </c>
      <c r="W45" s="14" t="e">
        <f>#REF!</f>
        <v>#REF!</v>
      </c>
      <c r="X45" s="42" t="s">
        <v>257</v>
      </c>
      <c r="Y45" s="86" t="s">
        <v>258</v>
      </c>
      <c r="Z45" s="42" t="s">
        <v>278</v>
      </c>
      <c r="AA45" s="42" t="s">
        <v>260</v>
      </c>
      <c r="AB45" s="42" t="s">
        <v>261</v>
      </c>
      <c r="AD45" s="42" t="s">
        <v>262</v>
      </c>
      <c r="AE45" s="42" t="s">
        <v>54</v>
      </c>
      <c r="AF45" s="21">
        <v>1</v>
      </c>
      <c r="AG45" s="21">
        <v>1</v>
      </c>
      <c r="AH45" s="21"/>
      <c r="AI45" s="124"/>
      <c r="AJ45" s="124"/>
      <c r="AK45" s="14"/>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row>
    <row r="46" spans="1:173" s="7" customFormat="1" ht="47.25" outlineLevel="1">
      <c r="A46" s="21"/>
      <c r="B46" s="21">
        <f>SUBTOTAL(3,F$9:F46)</f>
        <v>38</v>
      </c>
      <c r="C46" s="14" t="s">
        <v>279</v>
      </c>
      <c r="D46" s="42" t="s">
        <v>42</v>
      </c>
      <c r="E46" s="42" t="s">
        <v>43</v>
      </c>
      <c r="F46" s="42" t="s">
        <v>90</v>
      </c>
      <c r="G46" s="41" t="s">
        <v>280</v>
      </c>
      <c r="H46" s="21" t="s">
        <v>269</v>
      </c>
      <c r="I46" s="76">
        <v>3000</v>
      </c>
      <c r="J46" s="77">
        <f>I46/2</f>
        <v>1500</v>
      </c>
      <c r="K46" s="77">
        <v>60</v>
      </c>
      <c r="L46" s="73"/>
      <c r="M46" s="77">
        <v>1000</v>
      </c>
      <c r="N46" s="73">
        <f>M46/2</f>
        <v>500</v>
      </c>
      <c r="O46" s="52" t="s">
        <v>281</v>
      </c>
      <c r="P46" s="49" t="s">
        <v>282</v>
      </c>
      <c r="Q46" s="19"/>
      <c r="R46" s="49">
        <v>2023.03</v>
      </c>
      <c r="S46" s="77">
        <v>0</v>
      </c>
      <c r="T46" s="77" t="e">
        <f>#REF!</f>
        <v>#REF!</v>
      </c>
      <c r="U46" s="74" t="e">
        <f t="shared" si="12"/>
        <v>#REF!</v>
      </c>
      <c r="V46" s="77" t="e">
        <f>U46/2</f>
        <v>#REF!</v>
      </c>
      <c r="W46" s="110" t="e">
        <f>#REF!</f>
        <v>#REF!</v>
      </c>
      <c r="X46" s="42" t="s">
        <v>257</v>
      </c>
      <c r="Y46" s="86" t="s">
        <v>258</v>
      </c>
      <c r="Z46" s="42" t="s">
        <v>283</v>
      </c>
      <c r="AA46" s="46" t="s">
        <v>260</v>
      </c>
      <c r="AB46" s="42" t="s">
        <v>261</v>
      </c>
      <c r="AD46" s="42" t="s">
        <v>262</v>
      </c>
      <c r="AE46" s="42" t="s">
        <v>54</v>
      </c>
      <c r="AF46" s="21">
        <v>1</v>
      </c>
      <c r="AG46" s="21"/>
      <c r="AH46" s="21"/>
      <c r="AI46" s="124"/>
      <c r="AJ46" s="124"/>
      <c r="AK46" s="14"/>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row>
    <row r="47" spans="1:37" s="6" customFormat="1" ht="63" outlineLevel="1">
      <c r="A47" s="44"/>
      <c r="B47" s="21">
        <f>SUBTOTAL(3,F$9:F47)</f>
        <v>39</v>
      </c>
      <c r="C47" s="41" t="s">
        <v>284</v>
      </c>
      <c r="D47" s="42" t="s">
        <v>42</v>
      </c>
      <c r="E47" s="42" t="s">
        <v>43</v>
      </c>
      <c r="F47" s="42" t="s">
        <v>285</v>
      </c>
      <c r="G47" s="41" t="s">
        <v>286</v>
      </c>
      <c r="H47" s="21" t="s">
        <v>287</v>
      </c>
      <c r="I47" s="76">
        <v>17193</v>
      </c>
      <c r="J47" s="77">
        <f>I47/3</f>
        <v>5731</v>
      </c>
      <c r="K47" s="73">
        <v>12193</v>
      </c>
      <c r="L47" s="77"/>
      <c r="M47" s="73">
        <v>5000</v>
      </c>
      <c r="N47" s="77">
        <f>M47/3</f>
        <v>1666.6666666666667</v>
      </c>
      <c r="O47" s="52" t="s">
        <v>288</v>
      </c>
      <c r="P47" s="49"/>
      <c r="Q47" s="49" t="s">
        <v>48</v>
      </c>
      <c r="R47" s="49"/>
      <c r="S47" s="74">
        <v>0</v>
      </c>
      <c r="T47" s="74" t="e">
        <f>#REF!</f>
        <v>#REF!</v>
      </c>
      <c r="U47" s="74" t="e">
        <f t="shared" si="12"/>
        <v>#REF!</v>
      </c>
      <c r="V47" s="77" t="e">
        <f>U47/3</f>
        <v>#REF!</v>
      </c>
      <c r="W47" s="14" t="e">
        <f>#REF!</f>
        <v>#REF!</v>
      </c>
      <c r="X47" s="42" t="s">
        <v>271</v>
      </c>
      <c r="Y47" s="86" t="s">
        <v>272</v>
      </c>
      <c r="Z47" s="42" t="s">
        <v>289</v>
      </c>
      <c r="AA47" s="42" t="s">
        <v>260</v>
      </c>
      <c r="AB47" s="42" t="s">
        <v>261</v>
      </c>
      <c r="AD47" s="42" t="s">
        <v>262</v>
      </c>
      <c r="AE47" s="42" t="s">
        <v>54</v>
      </c>
      <c r="AF47" s="21">
        <v>1</v>
      </c>
      <c r="AG47" s="21">
        <v>1</v>
      </c>
      <c r="AH47" s="21"/>
      <c r="AI47" s="124"/>
      <c r="AJ47" s="124"/>
      <c r="AK47" s="14"/>
    </row>
    <row r="48" spans="1:37" s="4" customFormat="1" ht="15.75">
      <c r="A48" s="21"/>
      <c r="B48" s="42" t="s">
        <v>290</v>
      </c>
      <c r="C48" s="38" t="str">
        <f>"工业科技("&amp;FIXED(D48,0)&amp;"个)"</f>
        <v>工业科技(61个)</v>
      </c>
      <c r="D48" s="36">
        <f>AF48</f>
        <v>61</v>
      </c>
      <c r="E48" s="21"/>
      <c r="F48" s="36"/>
      <c r="G48" s="40"/>
      <c r="H48" s="36"/>
      <c r="I48" s="68">
        <f aca="true" t="shared" si="13" ref="I48:N48">SUM(I49:I109)</f>
        <v>3045670</v>
      </c>
      <c r="J48" s="68">
        <f t="shared" si="13"/>
        <v>2905670</v>
      </c>
      <c r="K48" s="68">
        <f t="shared" si="13"/>
        <v>636716</v>
      </c>
      <c r="L48" s="68">
        <f t="shared" si="13"/>
        <v>0</v>
      </c>
      <c r="M48" s="68">
        <f t="shared" si="13"/>
        <v>501600</v>
      </c>
      <c r="N48" s="68">
        <f t="shared" si="13"/>
        <v>486600</v>
      </c>
      <c r="O48" s="72"/>
      <c r="P48" s="71">
        <f>COUNTIF(P49:P109,"*月*")</f>
        <v>35</v>
      </c>
      <c r="Q48" s="71">
        <f>COUNTIF(Q49:Q109,"*月*")</f>
        <v>16</v>
      </c>
      <c r="R48" s="71"/>
      <c r="S48" s="91">
        <f>SUM(S49:S109)</f>
        <v>0</v>
      </c>
      <c r="T48" s="91" t="e">
        <f>SUM(T49:T109)</f>
        <v>#REF!</v>
      </c>
      <c r="U48" s="91" t="e">
        <f>SUM(U49:U109)</f>
        <v>#REF!</v>
      </c>
      <c r="V48" s="91" t="e">
        <f>SUM(V49:V109)</f>
        <v>#REF!</v>
      </c>
      <c r="W48" s="101" t="e">
        <f>U48/M48</f>
        <v>#REF!</v>
      </c>
      <c r="X48" s="36"/>
      <c r="Y48" s="36"/>
      <c r="Z48" s="21"/>
      <c r="AA48" s="21"/>
      <c r="AB48" s="21"/>
      <c r="AD48" s="113"/>
      <c r="AE48" s="21"/>
      <c r="AF48" s="36">
        <f>SUM(AF49:AF109)</f>
        <v>61</v>
      </c>
      <c r="AG48" s="36">
        <f>SUM(AG49:AG109)</f>
        <v>26</v>
      </c>
      <c r="AH48" s="36">
        <f>SUM(AH49:AH109)</f>
        <v>25</v>
      </c>
      <c r="AI48" s="124"/>
      <c r="AJ48" s="124"/>
      <c r="AK48" s="40"/>
    </row>
    <row r="49" spans="1:38" s="8" customFormat="1" ht="47.25" outlineLevel="1">
      <c r="A49" s="21"/>
      <c r="B49" s="21">
        <f>SUBTOTAL(3,F$9:F49)</f>
        <v>40</v>
      </c>
      <c r="C49" s="41" t="s">
        <v>291</v>
      </c>
      <c r="D49" s="42" t="s">
        <v>65</v>
      </c>
      <c r="E49" s="42" t="s">
        <v>292</v>
      </c>
      <c r="F49" s="42" t="s">
        <v>56</v>
      </c>
      <c r="G49" s="41" t="s">
        <v>293</v>
      </c>
      <c r="H49" s="21" t="s">
        <v>165</v>
      </c>
      <c r="I49" s="74">
        <v>300000</v>
      </c>
      <c r="J49" s="74">
        <f>I49</f>
        <v>300000</v>
      </c>
      <c r="K49" s="73">
        <v>16000</v>
      </c>
      <c r="L49" s="74"/>
      <c r="M49" s="74">
        <v>30000</v>
      </c>
      <c r="N49" s="74">
        <f>M49</f>
        <v>30000</v>
      </c>
      <c r="O49" s="41" t="s">
        <v>294</v>
      </c>
      <c r="P49" s="86"/>
      <c r="R49" s="86" t="s">
        <v>295</v>
      </c>
      <c r="S49" s="74">
        <v>0</v>
      </c>
      <c r="T49" s="74" t="e">
        <f>#REF!</f>
        <v>#REF!</v>
      </c>
      <c r="U49" s="91" t="e">
        <f aca="true" t="shared" si="14" ref="U49:U59">S49+T49</f>
        <v>#REF!</v>
      </c>
      <c r="V49" s="74" t="e">
        <f>U49</f>
        <v>#REF!</v>
      </c>
      <c r="W49" s="14" t="e">
        <f>#REF!</f>
        <v>#REF!</v>
      </c>
      <c r="X49" s="42" t="s">
        <v>296</v>
      </c>
      <c r="Y49" s="21">
        <v>13860773533</v>
      </c>
      <c r="Z49" s="42" t="s">
        <v>297</v>
      </c>
      <c r="AA49" s="42" t="s">
        <v>260</v>
      </c>
      <c r="AB49" s="42" t="s">
        <v>261</v>
      </c>
      <c r="AD49" s="46" t="s">
        <v>298</v>
      </c>
      <c r="AE49" s="42" t="s">
        <v>299</v>
      </c>
      <c r="AF49" s="21">
        <v>1</v>
      </c>
      <c r="AG49" s="21">
        <v>1</v>
      </c>
      <c r="AH49" s="21"/>
      <c r="AI49" s="124"/>
      <c r="AJ49" s="124"/>
      <c r="AK49" s="14"/>
      <c r="AL49" s="137"/>
    </row>
    <row r="50" spans="1:38" s="15" customFormat="1" ht="63" outlineLevel="1">
      <c r="A50" s="20"/>
      <c r="B50" s="21">
        <f>SUBTOTAL(3,F$9:F50)</f>
        <v>41</v>
      </c>
      <c r="C50" s="41" t="s">
        <v>300</v>
      </c>
      <c r="D50" s="42" t="s">
        <v>65</v>
      </c>
      <c r="E50" s="42" t="s">
        <v>292</v>
      </c>
      <c r="F50" s="42" t="s">
        <v>301</v>
      </c>
      <c r="G50" s="41" t="s">
        <v>302</v>
      </c>
      <c r="H50" s="21" t="s">
        <v>165</v>
      </c>
      <c r="I50" s="74">
        <v>100000</v>
      </c>
      <c r="J50" s="74">
        <f>I50/2</f>
        <v>50000</v>
      </c>
      <c r="K50" s="73">
        <v>12000</v>
      </c>
      <c r="L50" s="74"/>
      <c r="M50" s="74">
        <v>13000</v>
      </c>
      <c r="N50" s="74">
        <f>M50/2</f>
        <v>6500</v>
      </c>
      <c r="O50" s="41" t="s">
        <v>303</v>
      </c>
      <c r="P50" s="86"/>
      <c r="Q50" s="8" t="s">
        <v>304</v>
      </c>
      <c r="R50" s="86" t="s">
        <v>305</v>
      </c>
      <c r="S50" s="74">
        <v>0</v>
      </c>
      <c r="T50" s="74" t="e">
        <f>#REF!</f>
        <v>#REF!</v>
      </c>
      <c r="U50" s="91" t="e">
        <f t="shared" si="14"/>
        <v>#REF!</v>
      </c>
      <c r="V50" s="74" t="e">
        <f>U50/2</f>
        <v>#REF!</v>
      </c>
      <c r="W50" s="14" t="e">
        <f>#REF!</f>
        <v>#REF!</v>
      </c>
      <c r="X50" s="42" t="s">
        <v>306</v>
      </c>
      <c r="Y50" s="21">
        <v>18905919747</v>
      </c>
      <c r="Z50" s="42" t="s">
        <v>307</v>
      </c>
      <c r="AA50" s="42" t="s">
        <v>260</v>
      </c>
      <c r="AB50" s="42" t="s">
        <v>261</v>
      </c>
      <c r="AD50" s="46" t="s">
        <v>298</v>
      </c>
      <c r="AE50" s="42" t="s">
        <v>299</v>
      </c>
      <c r="AF50" s="21">
        <v>1</v>
      </c>
      <c r="AG50" s="21">
        <v>1</v>
      </c>
      <c r="AH50" s="21"/>
      <c r="AI50" s="124"/>
      <c r="AJ50" s="124"/>
      <c r="AK50" s="14"/>
      <c r="AL50" s="138"/>
    </row>
    <row r="51" spans="1:37" s="7" customFormat="1" ht="31.5" outlineLevel="1">
      <c r="A51" s="21"/>
      <c r="B51" s="21">
        <f>SUBTOTAL(3,F$9:F51)</f>
        <v>42</v>
      </c>
      <c r="C51" s="58" t="s">
        <v>308</v>
      </c>
      <c r="D51" s="42" t="s">
        <v>309</v>
      </c>
      <c r="E51" s="42" t="s">
        <v>292</v>
      </c>
      <c r="F51" s="42" t="s">
        <v>124</v>
      </c>
      <c r="G51" s="41" t="s">
        <v>310</v>
      </c>
      <c r="H51" s="21" t="s">
        <v>92</v>
      </c>
      <c r="I51" s="73">
        <v>520000</v>
      </c>
      <c r="J51" s="73">
        <f aca="true" t="shared" si="15" ref="J51:J60">I51</f>
        <v>520000</v>
      </c>
      <c r="K51" s="73">
        <v>320000</v>
      </c>
      <c r="L51" s="93"/>
      <c r="M51" s="73">
        <v>40000</v>
      </c>
      <c r="N51" s="73">
        <f aca="true" t="shared" si="16" ref="N51:N60">M51</f>
        <v>40000</v>
      </c>
      <c r="O51" s="41" t="s">
        <v>311</v>
      </c>
      <c r="P51" s="82"/>
      <c r="Q51" s="82"/>
      <c r="R51" s="82"/>
      <c r="S51" s="74">
        <v>0</v>
      </c>
      <c r="T51" s="74" t="e">
        <f>#REF!</f>
        <v>#REF!</v>
      </c>
      <c r="U51" s="91" t="e">
        <f t="shared" si="14"/>
        <v>#REF!</v>
      </c>
      <c r="V51" s="73" t="e">
        <f aca="true" t="shared" si="17" ref="V51:V60">U51</f>
        <v>#REF!</v>
      </c>
      <c r="W51" s="14" t="e">
        <f>#REF!</f>
        <v>#REF!</v>
      </c>
      <c r="X51" s="111" t="s">
        <v>312</v>
      </c>
      <c r="Y51" s="117">
        <v>18815977177</v>
      </c>
      <c r="Z51" s="42" t="s">
        <v>313</v>
      </c>
      <c r="AA51" s="42" t="s">
        <v>260</v>
      </c>
      <c r="AB51" s="42" t="s">
        <v>314</v>
      </c>
      <c r="AD51" s="46" t="s">
        <v>298</v>
      </c>
      <c r="AE51" s="46" t="s">
        <v>299</v>
      </c>
      <c r="AF51" s="49">
        <v>1</v>
      </c>
      <c r="AG51" s="49">
        <v>1</v>
      </c>
      <c r="AH51" s="49"/>
      <c r="AI51" s="124"/>
      <c r="AJ51" s="124"/>
      <c r="AK51" s="110"/>
    </row>
    <row r="52" spans="1:152" s="7" customFormat="1" ht="47.25" outlineLevel="1">
      <c r="A52" s="21"/>
      <c r="B52" s="21">
        <f>SUBTOTAL(3,F$9:F52)</f>
        <v>43</v>
      </c>
      <c r="C52" s="41" t="s">
        <v>315</v>
      </c>
      <c r="D52" s="42" t="s">
        <v>309</v>
      </c>
      <c r="E52" s="42" t="s">
        <v>292</v>
      </c>
      <c r="F52" s="42" t="s">
        <v>130</v>
      </c>
      <c r="G52" s="41" t="s">
        <v>316</v>
      </c>
      <c r="H52" s="21" t="s">
        <v>92</v>
      </c>
      <c r="I52" s="73">
        <v>100000</v>
      </c>
      <c r="J52" s="73">
        <f>I52/2</f>
        <v>50000</v>
      </c>
      <c r="K52" s="73">
        <v>61000</v>
      </c>
      <c r="L52" s="74"/>
      <c r="M52" s="73">
        <v>12000</v>
      </c>
      <c r="N52" s="73">
        <f>M52/2</f>
        <v>6000</v>
      </c>
      <c r="O52" s="41" t="s">
        <v>317</v>
      </c>
      <c r="P52" s="82"/>
      <c r="Q52" s="82" t="s">
        <v>119</v>
      </c>
      <c r="R52" s="82"/>
      <c r="S52" s="74">
        <v>0</v>
      </c>
      <c r="T52" s="74" t="e">
        <f>#REF!</f>
        <v>#REF!</v>
      </c>
      <c r="U52" s="91" t="e">
        <f t="shared" si="14"/>
        <v>#REF!</v>
      </c>
      <c r="V52" s="73" t="e">
        <f>U52/2</f>
        <v>#REF!</v>
      </c>
      <c r="W52" s="14" t="e">
        <f>#REF!</f>
        <v>#REF!</v>
      </c>
      <c r="X52" s="111" t="s">
        <v>318</v>
      </c>
      <c r="Y52" s="117">
        <v>13665995444</v>
      </c>
      <c r="Z52" s="42" t="s">
        <v>297</v>
      </c>
      <c r="AA52" s="42" t="s">
        <v>260</v>
      </c>
      <c r="AB52" s="42" t="s">
        <v>314</v>
      </c>
      <c r="AD52" s="46" t="s">
        <v>298</v>
      </c>
      <c r="AE52" s="46" t="s">
        <v>299</v>
      </c>
      <c r="AF52" s="49">
        <v>1</v>
      </c>
      <c r="AG52" s="49">
        <v>1</v>
      </c>
      <c r="AH52" s="49"/>
      <c r="AI52" s="124"/>
      <c r="AJ52" s="124"/>
      <c r="AK52" s="110"/>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row>
    <row r="53" spans="1:37" s="7" customFormat="1" ht="31.5" outlineLevel="1">
      <c r="A53" s="21"/>
      <c r="B53" s="21">
        <f>SUBTOTAL(3,F$9:F53)</f>
        <v>44</v>
      </c>
      <c r="C53" s="41" t="s">
        <v>319</v>
      </c>
      <c r="D53" s="42" t="s">
        <v>309</v>
      </c>
      <c r="E53" s="42" t="s">
        <v>292</v>
      </c>
      <c r="F53" s="42" t="s">
        <v>56</v>
      </c>
      <c r="G53" s="41" t="s">
        <v>320</v>
      </c>
      <c r="H53" s="21" t="s">
        <v>58</v>
      </c>
      <c r="I53" s="73">
        <v>15000</v>
      </c>
      <c r="J53" s="77">
        <f t="shared" si="15"/>
        <v>15000</v>
      </c>
      <c r="K53" s="73">
        <v>6000</v>
      </c>
      <c r="L53" s="74"/>
      <c r="M53" s="73">
        <v>6500</v>
      </c>
      <c r="N53" s="77">
        <f t="shared" si="16"/>
        <v>6500</v>
      </c>
      <c r="O53" s="41" t="s">
        <v>321</v>
      </c>
      <c r="P53" s="82"/>
      <c r="Q53" s="82" t="s">
        <v>119</v>
      </c>
      <c r="R53" s="82"/>
      <c r="S53" s="74">
        <v>0</v>
      </c>
      <c r="T53" s="74" t="e">
        <f>#REF!</f>
        <v>#REF!</v>
      </c>
      <c r="U53" s="91" t="e">
        <f t="shared" si="14"/>
        <v>#REF!</v>
      </c>
      <c r="V53" s="77" t="e">
        <f t="shared" si="17"/>
        <v>#REF!</v>
      </c>
      <c r="W53" s="14" t="e">
        <f>#REF!</f>
        <v>#REF!</v>
      </c>
      <c r="X53" s="111" t="s">
        <v>322</v>
      </c>
      <c r="Y53" s="117">
        <v>18705950315</v>
      </c>
      <c r="Z53" s="42" t="s">
        <v>297</v>
      </c>
      <c r="AA53" s="42" t="s">
        <v>260</v>
      </c>
      <c r="AB53" s="42" t="s">
        <v>314</v>
      </c>
      <c r="AD53" s="46" t="s">
        <v>298</v>
      </c>
      <c r="AE53" s="46" t="s">
        <v>299</v>
      </c>
      <c r="AF53" s="49">
        <v>1</v>
      </c>
      <c r="AG53" s="49">
        <v>1</v>
      </c>
      <c r="AH53" s="49"/>
      <c r="AI53" s="124" t="s">
        <v>323</v>
      </c>
      <c r="AJ53" s="124"/>
      <c r="AK53" s="110"/>
    </row>
    <row r="54" spans="1:37" s="7" customFormat="1" ht="47.25" outlineLevel="1">
      <c r="A54" s="21">
        <v>16</v>
      </c>
      <c r="B54" s="21">
        <f>SUBTOTAL(3,F$9:F54)</f>
        <v>45</v>
      </c>
      <c r="C54" s="41" t="s">
        <v>324</v>
      </c>
      <c r="D54" s="42" t="s">
        <v>309</v>
      </c>
      <c r="E54" s="42" t="s">
        <v>292</v>
      </c>
      <c r="F54" s="42" t="s">
        <v>56</v>
      </c>
      <c r="G54" s="41" t="s">
        <v>325</v>
      </c>
      <c r="H54" s="21" t="s">
        <v>46</v>
      </c>
      <c r="I54" s="73">
        <v>80000</v>
      </c>
      <c r="J54" s="73">
        <f t="shared" si="15"/>
        <v>80000</v>
      </c>
      <c r="K54" s="73">
        <v>75000</v>
      </c>
      <c r="L54" s="74"/>
      <c r="M54" s="73">
        <v>5000</v>
      </c>
      <c r="N54" s="73">
        <f t="shared" si="16"/>
        <v>5000</v>
      </c>
      <c r="O54" s="52" t="s">
        <v>326</v>
      </c>
      <c r="P54" s="82"/>
      <c r="Q54" s="82" t="s">
        <v>48</v>
      </c>
      <c r="R54" s="82"/>
      <c r="S54" s="74">
        <v>0</v>
      </c>
      <c r="T54" s="74" t="e">
        <f>#REF!</f>
        <v>#REF!</v>
      </c>
      <c r="U54" s="91" t="e">
        <f t="shared" si="14"/>
        <v>#REF!</v>
      </c>
      <c r="V54" s="73" t="e">
        <f t="shared" si="17"/>
        <v>#REF!</v>
      </c>
      <c r="W54" s="14" t="e">
        <f>#REF!</f>
        <v>#REF!</v>
      </c>
      <c r="X54" s="42" t="s">
        <v>327</v>
      </c>
      <c r="Y54" s="21">
        <v>18065553809</v>
      </c>
      <c r="Z54" s="42" t="s">
        <v>297</v>
      </c>
      <c r="AA54" s="42" t="s">
        <v>260</v>
      </c>
      <c r="AB54" s="42" t="s">
        <v>314</v>
      </c>
      <c r="AD54" s="46" t="s">
        <v>298</v>
      </c>
      <c r="AE54" s="46" t="s">
        <v>299</v>
      </c>
      <c r="AF54" s="49">
        <v>1</v>
      </c>
      <c r="AG54" s="49">
        <v>1</v>
      </c>
      <c r="AH54" s="49"/>
      <c r="AI54" s="124"/>
      <c r="AJ54" s="124"/>
      <c r="AK54" s="110"/>
    </row>
    <row r="55" spans="1:152" s="5" customFormat="1" ht="42.75" outlineLevel="1">
      <c r="A55" s="59"/>
      <c r="B55" s="21">
        <f>SUBTOTAL(3,F$9:F55)</f>
        <v>46</v>
      </c>
      <c r="C55" s="41" t="s">
        <v>328</v>
      </c>
      <c r="D55" s="42" t="s">
        <v>309</v>
      </c>
      <c r="E55" s="42" t="s">
        <v>292</v>
      </c>
      <c r="F55" s="42" t="s">
        <v>124</v>
      </c>
      <c r="G55" s="41" t="s">
        <v>329</v>
      </c>
      <c r="H55" s="21" t="s">
        <v>102</v>
      </c>
      <c r="I55" s="76">
        <v>100000</v>
      </c>
      <c r="J55" s="77">
        <f t="shared" si="15"/>
        <v>100000</v>
      </c>
      <c r="K55" s="73">
        <v>10000</v>
      </c>
      <c r="L55" s="77"/>
      <c r="M55" s="73">
        <v>20000</v>
      </c>
      <c r="N55" s="77">
        <f t="shared" si="16"/>
        <v>20000</v>
      </c>
      <c r="O55" s="52" t="s">
        <v>330</v>
      </c>
      <c r="P55" s="82"/>
      <c r="Q55" s="82" t="s">
        <v>48</v>
      </c>
      <c r="R55" s="82"/>
      <c r="S55" s="74">
        <v>0</v>
      </c>
      <c r="T55" s="74" t="e">
        <f>#REF!</f>
        <v>#REF!</v>
      </c>
      <c r="U55" s="91" t="e">
        <f t="shared" si="14"/>
        <v>#REF!</v>
      </c>
      <c r="V55" s="77" t="e">
        <f t="shared" si="17"/>
        <v>#REF!</v>
      </c>
      <c r="W55" s="14" t="e">
        <f>#REF!</f>
        <v>#REF!</v>
      </c>
      <c r="X55" s="42" t="s">
        <v>331</v>
      </c>
      <c r="Y55" s="21">
        <v>15906053123</v>
      </c>
      <c r="Z55" s="42" t="s">
        <v>313</v>
      </c>
      <c r="AA55" s="42" t="s">
        <v>260</v>
      </c>
      <c r="AB55" s="42" t="s">
        <v>261</v>
      </c>
      <c r="AD55" s="46" t="s">
        <v>298</v>
      </c>
      <c r="AE55" s="42" t="s">
        <v>299</v>
      </c>
      <c r="AF55" s="21">
        <v>1</v>
      </c>
      <c r="AG55" s="21">
        <v>1</v>
      </c>
      <c r="AH55" s="21"/>
      <c r="AI55" s="124"/>
      <c r="AJ55" s="124"/>
      <c r="AK55" s="14"/>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row>
    <row r="56" spans="1:154" s="7" customFormat="1" ht="31.5" outlineLevel="1">
      <c r="A56" s="60"/>
      <c r="B56" s="21">
        <f>SUBTOTAL(3,F$9:F56)</f>
        <v>47</v>
      </c>
      <c r="C56" s="52" t="s">
        <v>332</v>
      </c>
      <c r="D56" s="42" t="s">
        <v>309</v>
      </c>
      <c r="E56" s="42" t="s">
        <v>292</v>
      </c>
      <c r="F56" s="54" t="s">
        <v>56</v>
      </c>
      <c r="G56" s="52" t="s">
        <v>333</v>
      </c>
      <c r="H56" s="21" t="s">
        <v>58</v>
      </c>
      <c r="I56" s="74">
        <v>35800</v>
      </c>
      <c r="J56" s="74">
        <f t="shared" si="15"/>
        <v>35800</v>
      </c>
      <c r="K56" s="73">
        <v>9000</v>
      </c>
      <c r="L56" s="77"/>
      <c r="M56" s="73">
        <v>12000</v>
      </c>
      <c r="N56" s="74">
        <f t="shared" si="16"/>
        <v>12000</v>
      </c>
      <c r="O56" s="56" t="s">
        <v>334</v>
      </c>
      <c r="P56" s="21"/>
      <c r="Q56" s="82" t="s">
        <v>48</v>
      </c>
      <c r="R56" s="112"/>
      <c r="S56" s="74">
        <v>0</v>
      </c>
      <c r="T56" s="74" t="e">
        <f>#REF!</f>
        <v>#REF!</v>
      </c>
      <c r="U56" s="91" t="e">
        <f t="shared" si="14"/>
        <v>#REF!</v>
      </c>
      <c r="V56" s="74" t="e">
        <f t="shared" si="17"/>
        <v>#REF!</v>
      </c>
      <c r="W56" s="14" t="e">
        <f>#REF!</f>
        <v>#REF!</v>
      </c>
      <c r="X56" s="42" t="s">
        <v>335</v>
      </c>
      <c r="Y56" s="21">
        <v>18959911199</v>
      </c>
      <c r="Z56" s="42" t="s">
        <v>297</v>
      </c>
      <c r="AA56" s="42" t="s">
        <v>260</v>
      </c>
      <c r="AB56" s="42" t="s">
        <v>261</v>
      </c>
      <c r="AD56" s="46" t="s">
        <v>298</v>
      </c>
      <c r="AE56" s="46" t="s">
        <v>299</v>
      </c>
      <c r="AF56" s="21">
        <v>1</v>
      </c>
      <c r="AG56" s="21">
        <v>1</v>
      </c>
      <c r="AH56" s="21"/>
      <c r="AI56" s="124"/>
      <c r="AJ56" s="124"/>
      <c r="AK56" s="14"/>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G56" s="60"/>
      <c r="CH56" s="21"/>
      <c r="CI56" s="110"/>
      <c r="CJ56" s="49"/>
      <c r="CK56" s="49"/>
      <c r="CL56" s="110"/>
      <c r="CM56" s="49"/>
      <c r="CN56" s="76"/>
      <c r="CO56" s="73"/>
      <c r="CP56" s="76"/>
      <c r="CQ56" s="110"/>
      <c r="CR56" s="49"/>
      <c r="CS56" s="49"/>
      <c r="CT56" s="21"/>
      <c r="CU56" s="21"/>
      <c r="CV56" s="21"/>
      <c r="CW56" s="21"/>
      <c r="CX56" s="5"/>
      <c r="CY56" s="5"/>
      <c r="CZ56" s="143"/>
      <c r="DA56" s="143"/>
      <c r="DB56" s="143"/>
      <c r="DC56" s="143"/>
      <c r="DF56" s="144"/>
      <c r="DG56" s="118"/>
      <c r="DI56" s="144"/>
      <c r="DP56" s="60"/>
      <c r="DQ56" s="21"/>
      <c r="DR56" s="110"/>
      <c r="DS56" s="49"/>
      <c r="DT56" s="49"/>
      <c r="DU56" s="76"/>
      <c r="DV56" s="73"/>
      <c r="DW56" s="76"/>
      <c r="DX56" s="21"/>
      <c r="DY56" s="21"/>
      <c r="DZ56" s="5"/>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row>
    <row r="57" spans="1:154" s="7" customFormat="1" ht="31.5" outlineLevel="1">
      <c r="A57" s="60"/>
      <c r="B57" s="21">
        <f>SUBTOTAL(3,F$9:F57)</f>
        <v>48</v>
      </c>
      <c r="C57" s="41" t="s">
        <v>336</v>
      </c>
      <c r="D57" s="42" t="s">
        <v>309</v>
      </c>
      <c r="E57" s="42" t="s">
        <v>292</v>
      </c>
      <c r="F57" s="42" t="s">
        <v>124</v>
      </c>
      <c r="G57" s="41" t="s">
        <v>337</v>
      </c>
      <c r="H57" s="21" t="s">
        <v>58</v>
      </c>
      <c r="I57" s="74">
        <v>55000</v>
      </c>
      <c r="J57" s="74">
        <f t="shared" si="15"/>
        <v>55000</v>
      </c>
      <c r="K57" s="73">
        <v>10000</v>
      </c>
      <c r="L57" s="77"/>
      <c r="M57" s="73">
        <v>30000</v>
      </c>
      <c r="N57" s="74">
        <f t="shared" si="16"/>
        <v>30000</v>
      </c>
      <c r="O57" s="41" t="s">
        <v>338</v>
      </c>
      <c r="P57" s="21"/>
      <c r="Q57" s="82" t="s">
        <v>339</v>
      </c>
      <c r="R57" s="82"/>
      <c r="S57" s="74">
        <v>0</v>
      </c>
      <c r="T57" s="74" t="e">
        <f>#REF!</f>
        <v>#REF!</v>
      </c>
      <c r="U57" s="91" t="e">
        <f t="shared" si="14"/>
        <v>#REF!</v>
      </c>
      <c r="V57" s="74" t="e">
        <f t="shared" si="17"/>
        <v>#REF!</v>
      </c>
      <c r="W57" s="14" t="e">
        <f>#REF!</f>
        <v>#REF!</v>
      </c>
      <c r="X57" s="42" t="s">
        <v>340</v>
      </c>
      <c r="Y57" s="21">
        <v>18802405047</v>
      </c>
      <c r="Z57" s="42" t="s">
        <v>313</v>
      </c>
      <c r="AA57" s="42" t="s">
        <v>260</v>
      </c>
      <c r="AB57" s="42" t="s">
        <v>341</v>
      </c>
      <c r="AD57" s="46" t="s">
        <v>298</v>
      </c>
      <c r="AE57" s="46" t="s">
        <v>299</v>
      </c>
      <c r="AF57" s="21">
        <v>1</v>
      </c>
      <c r="AG57" s="21">
        <v>1</v>
      </c>
      <c r="AH57" s="21"/>
      <c r="AI57" s="124"/>
      <c r="AJ57" s="124"/>
      <c r="AK57" s="14"/>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G57" s="10"/>
      <c r="CH57" s="10"/>
      <c r="CI57" s="139"/>
      <c r="CJ57" s="140"/>
      <c r="CK57" s="140"/>
      <c r="CL57" s="139"/>
      <c r="CM57" s="140"/>
      <c r="CN57" s="141"/>
      <c r="CO57" s="142"/>
      <c r="CP57" s="141"/>
      <c r="CQ57" s="139"/>
      <c r="CR57" s="140"/>
      <c r="CS57" s="140"/>
      <c r="CT57" s="10"/>
      <c r="CU57" s="10"/>
      <c r="CV57" s="10"/>
      <c r="CW57" s="10"/>
      <c r="CX57" s="5"/>
      <c r="CY57" s="5"/>
      <c r="DF57" s="144"/>
      <c r="DG57" s="118"/>
      <c r="DI57" s="144"/>
      <c r="DP57" s="10"/>
      <c r="DQ57" s="10"/>
      <c r="DR57" s="139"/>
      <c r="DS57" s="140"/>
      <c r="DT57" s="140"/>
      <c r="DU57" s="141"/>
      <c r="DV57" s="142"/>
      <c r="DW57" s="141"/>
      <c r="DX57" s="10"/>
      <c r="DY57" s="10"/>
      <c r="DZ57" s="5"/>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row>
    <row r="58" spans="2:37" s="11" customFormat="1" ht="31.5" outlineLevel="1">
      <c r="B58" s="21">
        <f>SUBTOTAL(3,F$9:F58)</f>
        <v>49</v>
      </c>
      <c r="C58" s="52" t="s">
        <v>342</v>
      </c>
      <c r="D58" s="42" t="s">
        <v>309</v>
      </c>
      <c r="E58" s="42" t="s">
        <v>292</v>
      </c>
      <c r="F58" s="42" t="s">
        <v>56</v>
      </c>
      <c r="G58" s="58" t="s">
        <v>343</v>
      </c>
      <c r="H58" s="21" t="s">
        <v>154</v>
      </c>
      <c r="I58" s="85">
        <v>35000</v>
      </c>
      <c r="J58" s="85">
        <f t="shared" si="15"/>
        <v>35000</v>
      </c>
      <c r="K58" s="73">
        <v>29000</v>
      </c>
      <c r="L58" s="85"/>
      <c r="M58" s="73">
        <v>6000</v>
      </c>
      <c r="N58" s="85">
        <f t="shared" si="16"/>
        <v>6000</v>
      </c>
      <c r="O58" s="41" t="s">
        <v>338</v>
      </c>
      <c r="P58" s="82"/>
      <c r="Q58" s="82" t="s">
        <v>48</v>
      </c>
      <c r="R58" s="82"/>
      <c r="S58" s="74">
        <v>0</v>
      </c>
      <c r="T58" s="74" t="e">
        <f>#REF!</f>
        <v>#REF!</v>
      </c>
      <c r="U58" s="91" t="e">
        <f t="shared" si="14"/>
        <v>#REF!</v>
      </c>
      <c r="V58" s="85" t="e">
        <f t="shared" si="17"/>
        <v>#REF!</v>
      </c>
      <c r="W58" s="14" t="e">
        <f>#REF!</f>
        <v>#REF!</v>
      </c>
      <c r="X58" s="42" t="s">
        <v>344</v>
      </c>
      <c r="Y58" s="117">
        <v>13906003500</v>
      </c>
      <c r="Z58" s="42" t="s">
        <v>297</v>
      </c>
      <c r="AA58" s="42" t="s">
        <v>260</v>
      </c>
      <c r="AB58" s="42" t="s">
        <v>314</v>
      </c>
      <c r="AC58" s="118"/>
      <c r="AD58" s="46" t="s">
        <v>298</v>
      </c>
      <c r="AE58" s="42" t="s">
        <v>299</v>
      </c>
      <c r="AF58" s="21">
        <v>1</v>
      </c>
      <c r="AG58" s="21">
        <v>1</v>
      </c>
      <c r="AH58" s="21"/>
      <c r="AI58" s="124"/>
      <c r="AJ58" s="124"/>
      <c r="AK58" s="14"/>
    </row>
    <row r="59" spans="1:38" s="8" customFormat="1" ht="63" outlineLevel="1">
      <c r="A59" s="21"/>
      <c r="B59" s="21">
        <f>SUBTOTAL(3,F$9:F59)</f>
        <v>50</v>
      </c>
      <c r="C59" s="41" t="s">
        <v>345</v>
      </c>
      <c r="D59" s="21" t="e">
        <f>#REF!</f>
        <v>#REF!</v>
      </c>
      <c r="E59" s="42" t="s">
        <v>292</v>
      </c>
      <c r="F59" s="42" t="s">
        <v>56</v>
      </c>
      <c r="G59" s="41" t="s">
        <v>346</v>
      </c>
      <c r="H59" s="21" t="s">
        <v>165</v>
      </c>
      <c r="I59" s="74">
        <v>30000</v>
      </c>
      <c r="J59" s="74">
        <f t="shared" si="15"/>
        <v>30000</v>
      </c>
      <c r="K59" s="73">
        <v>2000</v>
      </c>
      <c r="L59" s="74"/>
      <c r="M59" s="74">
        <v>5000</v>
      </c>
      <c r="N59" s="74">
        <f t="shared" si="16"/>
        <v>5000</v>
      </c>
      <c r="O59" s="41" t="s">
        <v>347</v>
      </c>
      <c r="P59" s="86"/>
      <c r="Q59" s="8" t="s">
        <v>48</v>
      </c>
      <c r="R59" s="21" t="s">
        <v>348</v>
      </c>
      <c r="S59" s="74">
        <v>0</v>
      </c>
      <c r="T59" s="74" t="e">
        <f>#REF!</f>
        <v>#REF!</v>
      </c>
      <c r="U59" s="91" t="e">
        <f t="shared" si="14"/>
        <v>#REF!</v>
      </c>
      <c r="V59" s="74" t="e">
        <f t="shared" si="17"/>
        <v>#REF!</v>
      </c>
      <c r="W59" s="14" t="e">
        <f>#REF!</f>
        <v>#REF!</v>
      </c>
      <c r="X59" s="50" t="s">
        <v>327</v>
      </c>
      <c r="Y59" s="21" t="s">
        <v>349</v>
      </c>
      <c r="Z59" s="42" t="s">
        <v>297</v>
      </c>
      <c r="AA59" s="42" t="s">
        <v>260</v>
      </c>
      <c r="AB59" s="42" t="s">
        <v>314</v>
      </c>
      <c r="AD59" s="46" t="s">
        <v>298</v>
      </c>
      <c r="AE59" s="42" t="s">
        <v>299</v>
      </c>
      <c r="AF59" s="21">
        <v>1</v>
      </c>
      <c r="AG59" s="21"/>
      <c r="AH59" s="21"/>
      <c r="AI59" s="124"/>
      <c r="AJ59" s="124"/>
      <c r="AK59" s="14"/>
      <c r="AL59" s="137"/>
    </row>
    <row r="60" spans="1:37" s="11" customFormat="1" ht="31.5" outlineLevel="1">
      <c r="A60" s="15"/>
      <c r="B60" s="21">
        <f>SUBTOTAL(3,F$9:F60)</f>
        <v>51</v>
      </c>
      <c r="C60" s="41" t="s">
        <v>350</v>
      </c>
      <c r="D60" s="21" t="e">
        <f>#REF!</f>
        <v>#REF!</v>
      </c>
      <c r="E60" s="42" t="s">
        <v>292</v>
      </c>
      <c r="F60" s="46" t="s">
        <v>56</v>
      </c>
      <c r="G60" s="41" t="s">
        <v>351</v>
      </c>
      <c r="H60" s="21" t="s">
        <v>165</v>
      </c>
      <c r="I60" s="74">
        <v>27000</v>
      </c>
      <c r="J60" s="74">
        <f t="shared" si="15"/>
        <v>27000</v>
      </c>
      <c r="K60" s="94">
        <v>100</v>
      </c>
      <c r="L60" s="85"/>
      <c r="M60" s="85">
        <v>5000</v>
      </c>
      <c r="N60" s="74">
        <f t="shared" si="16"/>
        <v>5000</v>
      </c>
      <c r="O60" s="41" t="s">
        <v>352</v>
      </c>
      <c r="P60" s="8"/>
      <c r="Q60" s="8"/>
      <c r="R60" s="8"/>
      <c r="S60" s="85">
        <v>0</v>
      </c>
      <c r="T60" s="85" t="e">
        <f>#REF!</f>
        <v>#REF!</v>
      </c>
      <c r="U60" s="91"/>
      <c r="V60" s="74">
        <f t="shared" si="17"/>
        <v>0</v>
      </c>
      <c r="W60" s="104" t="e">
        <f>#REF!</f>
        <v>#REF!</v>
      </c>
      <c r="X60" s="8"/>
      <c r="Y60" s="8"/>
      <c r="Z60" s="46" t="s">
        <v>56</v>
      </c>
      <c r="AA60" s="42" t="s">
        <v>260</v>
      </c>
      <c r="AB60" s="42" t="s">
        <v>261</v>
      </c>
      <c r="AC60" s="118"/>
      <c r="AD60" s="46" t="s">
        <v>353</v>
      </c>
      <c r="AE60" s="42" t="s">
        <v>299</v>
      </c>
      <c r="AF60" s="21">
        <v>1</v>
      </c>
      <c r="AG60" s="21"/>
      <c r="AH60" s="21">
        <v>1</v>
      </c>
      <c r="AI60" s="124"/>
      <c r="AJ60" s="124"/>
      <c r="AK60" s="14"/>
    </row>
    <row r="61" spans="2:173" s="14" customFormat="1" ht="47.25" outlineLevel="1">
      <c r="B61" s="21">
        <f>SUBTOTAL(3,F$9:F61)</f>
        <v>52</v>
      </c>
      <c r="C61" s="41" t="s">
        <v>354</v>
      </c>
      <c r="D61" s="42" t="s">
        <v>309</v>
      </c>
      <c r="E61" s="42" t="s">
        <v>292</v>
      </c>
      <c r="F61" s="42" t="s">
        <v>124</v>
      </c>
      <c r="G61" s="41" t="s">
        <v>355</v>
      </c>
      <c r="H61" s="21" t="s">
        <v>165</v>
      </c>
      <c r="I61" s="74">
        <v>150000</v>
      </c>
      <c r="J61" s="74">
        <f aca="true" t="shared" si="18" ref="J61:J86">I61</f>
        <v>150000</v>
      </c>
      <c r="K61" s="73">
        <v>1800</v>
      </c>
      <c r="L61" s="74"/>
      <c r="M61" s="74">
        <v>10000</v>
      </c>
      <c r="N61" s="74">
        <f aca="true" t="shared" si="19" ref="N61:N107">M61</f>
        <v>10000</v>
      </c>
      <c r="O61" s="58" t="s">
        <v>356</v>
      </c>
      <c r="P61" s="21" t="s">
        <v>119</v>
      </c>
      <c r="Q61" s="21"/>
      <c r="R61" s="21"/>
      <c r="S61" s="74">
        <v>0</v>
      </c>
      <c r="T61" s="74" t="e">
        <f>#REF!</f>
        <v>#REF!</v>
      </c>
      <c r="U61" s="91" t="e">
        <f aca="true" t="shared" si="20" ref="U61:U71">S61+T61</f>
        <v>#REF!</v>
      </c>
      <c r="V61" s="74" t="e">
        <f aca="true" t="shared" si="21" ref="V61:V78">U61</f>
        <v>#REF!</v>
      </c>
      <c r="W61" s="14" t="e">
        <f>#REF!</f>
        <v>#REF!</v>
      </c>
      <c r="X61" s="42" t="s">
        <v>357</v>
      </c>
      <c r="Y61" s="21">
        <v>17720789096</v>
      </c>
      <c r="Z61" s="42" t="s">
        <v>313</v>
      </c>
      <c r="AA61" s="42" t="s">
        <v>260</v>
      </c>
      <c r="AB61" s="42" t="s">
        <v>261</v>
      </c>
      <c r="AD61" s="46" t="s">
        <v>298</v>
      </c>
      <c r="AE61" s="42" t="s">
        <v>299</v>
      </c>
      <c r="AF61" s="21">
        <v>1</v>
      </c>
      <c r="AG61" s="21"/>
      <c r="AH61" s="21"/>
      <c r="AI61" s="124"/>
      <c r="AJ61" s="124"/>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row>
    <row r="62" spans="1:38" s="15" customFormat="1" ht="63" outlineLevel="1">
      <c r="A62" s="20"/>
      <c r="B62" s="21">
        <f>SUBTOTAL(3,F$9:F62)</f>
        <v>53</v>
      </c>
      <c r="C62" s="41" t="s">
        <v>358</v>
      </c>
      <c r="D62" s="42" t="s">
        <v>309</v>
      </c>
      <c r="E62" s="42" t="s">
        <v>292</v>
      </c>
      <c r="F62" s="42" t="s">
        <v>56</v>
      </c>
      <c r="G62" s="41" t="s">
        <v>359</v>
      </c>
      <c r="H62" s="21" t="s">
        <v>165</v>
      </c>
      <c r="I62" s="74">
        <v>10000</v>
      </c>
      <c r="J62" s="74">
        <f t="shared" si="18"/>
        <v>10000</v>
      </c>
      <c r="K62" s="73">
        <v>1000</v>
      </c>
      <c r="L62" s="74"/>
      <c r="M62" s="74">
        <v>5000</v>
      </c>
      <c r="N62" s="74">
        <f t="shared" si="19"/>
        <v>5000</v>
      </c>
      <c r="O62" s="41" t="s">
        <v>360</v>
      </c>
      <c r="P62" s="21"/>
      <c r="R62" s="86" t="s">
        <v>305</v>
      </c>
      <c r="S62" s="74">
        <v>0</v>
      </c>
      <c r="T62" s="74" t="e">
        <f>#REF!</f>
        <v>#REF!</v>
      </c>
      <c r="U62" s="91" t="e">
        <f t="shared" si="20"/>
        <v>#REF!</v>
      </c>
      <c r="V62" s="74" t="e">
        <f t="shared" si="21"/>
        <v>#REF!</v>
      </c>
      <c r="W62" s="14" t="e">
        <f>#REF!</f>
        <v>#REF!</v>
      </c>
      <c r="X62" s="42" t="s">
        <v>361</v>
      </c>
      <c r="Y62" s="86">
        <v>13950017381</v>
      </c>
      <c r="Z62" s="42" t="s">
        <v>297</v>
      </c>
      <c r="AA62" s="42" t="s">
        <v>260</v>
      </c>
      <c r="AB62" s="42" t="s">
        <v>314</v>
      </c>
      <c r="AD62" s="46" t="s">
        <v>298</v>
      </c>
      <c r="AE62" s="42" t="s">
        <v>299</v>
      </c>
      <c r="AF62" s="21">
        <v>1</v>
      </c>
      <c r="AG62" s="21">
        <v>1</v>
      </c>
      <c r="AH62" s="21"/>
      <c r="AI62" s="124"/>
      <c r="AJ62" s="124"/>
      <c r="AK62" s="14"/>
      <c r="AL62" s="138"/>
    </row>
    <row r="63" spans="1:173" s="15" customFormat="1" ht="94.5" outlineLevel="1">
      <c r="A63" s="20"/>
      <c r="B63" s="21">
        <f>SUBTOTAL(3,F$9:F63)</f>
        <v>54</v>
      </c>
      <c r="C63" s="61" t="s">
        <v>362</v>
      </c>
      <c r="D63" s="42" t="s">
        <v>309</v>
      </c>
      <c r="E63" s="42" t="s">
        <v>292</v>
      </c>
      <c r="F63" s="42" t="s">
        <v>73</v>
      </c>
      <c r="G63" s="61" t="s">
        <v>363</v>
      </c>
      <c r="H63" s="21" t="s">
        <v>165</v>
      </c>
      <c r="I63" s="95">
        <v>12000</v>
      </c>
      <c r="J63" s="74">
        <f t="shared" si="18"/>
        <v>12000</v>
      </c>
      <c r="K63" s="73">
        <v>1500</v>
      </c>
      <c r="L63" s="74"/>
      <c r="M63" s="74">
        <v>5000</v>
      </c>
      <c r="N63" s="74">
        <f t="shared" si="19"/>
        <v>5000</v>
      </c>
      <c r="O63" s="41" t="s">
        <v>364</v>
      </c>
      <c r="P63" s="21"/>
      <c r="Q63" s="86"/>
      <c r="R63" s="86"/>
      <c r="S63" s="74">
        <v>0</v>
      </c>
      <c r="T63" s="74" t="e">
        <f>#REF!</f>
        <v>#REF!</v>
      </c>
      <c r="U63" s="91" t="e">
        <f t="shared" si="20"/>
        <v>#REF!</v>
      </c>
      <c r="V63" s="74" t="e">
        <f t="shared" si="21"/>
        <v>#REF!</v>
      </c>
      <c r="W63" s="14" t="e">
        <f>#REF!</f>
        <v>#REF!</v>
      </c>
      <c r="X63" s="42" t="s">
        <v>365</v>
      </c>
      <c r="Y63" s="117">
        <v>13805952616</v>
      </c>
      <c r="Z63" s="42" t="s">
        <v>366</v>
      </c>
      <c r="AA63" s="42" t="s">
        <v>260</v>
      </c>
      <c r="AB63" s="42" t="s">
        <v>314</v>
      </c>
      <c r="AD63" s="46" t="s">
        <v>298</v>
      </c>
      <c r="AE63" s="42" t="s">
        <v>299</v>
      </c>
      <c r="AF63" s="21">
        <v>1</v>
      </c>
      <c r="AG63" s="21">
        <v>1</v>
      </c>
      <c r="AH63" s="21"/>
      <c r="AI63" s="124"/>
      <c r="AJ63" s="124"/>
      <c r="AK63" s="14"/>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row>
    <row r="64" spans="1:38" s="8" customFormat="1" ht="63" outlineLevel="1">
      <c r="A64" s="21"/>
      <c r="B64" s="21">
        <f>SUBTOTAL(3,F$9:F64)</f>
        <v>55</v>
      </c>
      <c r="C64" s="41" t="s">
        <v>367</v>
      </c>
      <c r="D64" s="42" t="s">
        <v>42</v>
      </c>
      <c r="E64" s="42" t="s">
        <v>292</v>
      </c>
      <c r="F64" s="42" t="s">
        <v>56</v>
      </c>
      <c r="G64" s="41" t="s">
        <v>368</v>
      </c>
      <c r="H64" s="21" t="s">
        <v>154</v>
      </c>
      <c r="I64" s="74">
        <v>16000</v>
      </c>
      <c r="J64" s="74">
        <f t="shared" si="18"/>
        <v>16000</v>
      </c>
      <c r="K64" s="73">
        <v>13500</v>
      </c>
      <c r="L64" s="74"/>
      <c r="M64" s="74">
        <v>2500</v>
      </c>
      <c r="N64" s="74">
        <f t="shared" si="19"/>
        <v>2500</v>
      </c>
      <c r="O64" s="41" t="s">
        <v>161</v>
      </c>
      <c r="P64" s="82"/>
      <c r="Q64" s="8" t="s">
        <v>133</v>
      </c>
      <c r="R64" s="86"/>
      <c r="S64" s="74">
        <v>0</v>
      </c>
      <c r="T64" s="74" t="e">
        <f>#REF!</f>
        <v>#REF!</v>
      </c>
      <c r="U64" s="91" t="e">
        <f t="shared" si="20"/>
        <v>#REF!</v>
      </c>
      <c r="V64" s="74" t="e">
        <f t="shared" si="21"/>
        <v>#REF!</v>
      </c>
      <c r="W64" s="14" t="e">
        <f>#REF!</f>
        <v>#REF!</v>
      </c>
      <c r="X64" s="42" t="s">
        <v>369</v>
      </c>
      <c r="Y64" s="86" t="s">
        <v>370</v>
      </c>
      <c r="Z64" s="42" t="s">
        <v>297</v>
      </c>
      <c r="AA64" s="42" t="s">
        <v>260</v>
      </c>
      <c r="AB64" s="42" t="s">
        <v>261</v>
      </c>
      <c r="AD64" s="46" t="s">
        <v>298</v>
      </c>
      <c r="AE64" s="42" t="s">
        <v>299</v>
      </c>
      <c r="AF64" s="21">
        <v>1</v>
      </c>
      <c r="AG64" s="21">
        <v>1</v>
      </c>
      <c r="AH64" s="21"/>
      <c r="AI64" s="124"/>
      <c r="AJ64" s="124"/>
      <c r="AK64" s="14"/>
      <c r="AL64" s="137"/>
    </row>
    <row r="65" spans="1:154" s="7" customFormat="1" ht="31.5" outlineLevel="1">
      <c r="A65" s="60"/>
      <c r="B65" s="21">
        <f>SUBTOTAL(3,F$9:F65)</f>
        <v>56</v>
      </c>
      <c r="C65" s="51" t="s">
        <v>371</v>
      </c>
      <c r="D65" s="42" t="s">
        <v>42</v>
      </c>
      <c r="E65" s="42" t="s">
        <v>292</v>
      </c>
      <c r="F65" s="54" t="s">
        <v>124</v>
      </c>
      <c r="G65" s="52" t="s">
        <v>372</v>
      </c>
      <c r="H65" s="21" t="s">
        <v>58</v>
      </c>
      <c r="I65" s="74">
        <v>10000</v>
      </c>
      <c r="J65" s="74">
        <f t="shared" si="18"/>
        <v>10000</v>
      </c>
      <c r="K65" s="73">
        <v>5003</v>
      </c>
      <c r="L65" s="74"/>
      <c r="M65" s="73">
        <v>1000</v>
      </c>
      <c r="N65" s="74">
        <f t="shared" si="19"/>
        <v>1000</v>
      </c>
      <c r="O65" s="41" t="s">
        <v>373</v>
      </c>
      <c r="P65" s="82"/>
      <c r="Q65" s="82"/>
      <c r="R65" s="82"/>
      <c r="S65" s="74">
        <v>0</v>
      </c>
      <c r="T65" s="74" t="e">
        <f>#REF!</f>
        <v>#REF!</v>
      </c>
      <c r="U65" s="91" t="e">
        <f t="shared" si="20"/>
        <v>#REF!</v>
      </c>
      <c r="V65" s="74" t="e">
        <f t="shared" si="21"/>
        <v>#REF!</v>
      </c>
      <c r="W65" s="14" t="e">
        <f>#REF!</f>
        <v>#REF!</v>
      </c>
      <c r="X65" s="111" t="s">
        <v>374</v>
      </c>
      <c r="Y65" s="117">
        <v>13926856188</v>
      </c>
      <c r="Z65" s="42" t="s">
        <v>313</v>
      </c>
      <c r="AA65" s="46" t="s">
        <v>260</v>
      </c>
      <c r="AB65" s="42" t="s">
        <v>261</v>
      </c>
      <c r="AD65" s="46" t="s">
        <v>298</v>
      </c>
      <c r="AE65" s="46" t="s">
        <v>299</v>
      </c>
      <c r="AF65" s="49">
        <v>1</v>
      </c>
      <c r="AG65" s="21">
        <v>1</v>
      </c>
      <c r="AH65" s="21"/>
      <c r="AI65" s="124"/>
      <c r="AJ65" s="124"/>
      <c r="AK65" s="14"/>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G65" s="60"/>
      <c r="CH65" s="21"/>
      <c r="CI65" s="110"/>
      <c r="CJ65" s="49"/>
      <c r="CK65" s="49"/>
      <c r="CL65" s="110"/>
      <c r="CM65" s="49"/>
      <c r="CN65" s="76"/>
      <c r="CO65" s="73"/>
      <c r="CP65" s="76"/>
      <c r="CQ65" s="110"/>
      <c r="CR65" s="49"/>
      <c r="CS65" s="49"/>
      <c r="CT65" s="21"/>
      <c r="CU65" s="21"/>
      <c r="CV65" s="21"/>
      <c r="CW65" s="21"/>
      <c r="CX65" s="5"/>
      <c r="CY65" s="5"/>
      <c r="CZ65" s="143"/>
      <c r="DA65" s="143"/>
      <c r="DB65" s="143"/>
      <c r="DC65" s="143"/>
      <c r="DF65" s="144"/>
      <c r="DG65" s="118"/>
      <c r="DI65" s="144"/>
      <c r="DP65" s="60"/>
      <c r="DQ65" s="21"/>
      <c r="DR65" s="110"/>
      <c r="DS65" s="49"/>
      <c r="DT65" s="49"/>
      <c r="DU65" s="76"/>
      <c r="DV65" s="73"/>
      <c r="DW65" s="76"/>
      <c r="DX65" s="21"/>
      <c r="DY65" s="21"/>
      <c r="DZ65" s="5"/>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row>
    <row r="66" spans="1:37" s="16" customFormat="1" ht="126" outlineLevel="1">
      <c r="A66" s="47"/>
      <c r="B66" s="21">
        <f>SUBTOTAL(3,F$9:F66)</f>
        <v>57</v>
      </c>
      <c r="C66" s="52" t="s">
        <v>375</v>
      </c>
      <c r="D66" s="42" t="s">
        <v>42</v>
      </c>
      <c r="E66" s="42" t="s">
        <v>292</v>
      </c>
      <c r="F66" s="46" t="s">
        <v>124</v>
      </c>
      <c r="G66" s="52" t="s">
        <v>376</v>
      </c>
      <c r="H66" s="21" t="s">
        <v>147</v>
      </c>
      <c r="I66" s="76">
        <v>50000</v>
      </c>
      <c r="J66" s="74">
        <f t="shared" si="18"/>
        <v>50000</v>
      </c>
      <c r="K66" s="73">
        <v>9000</v>
      </c>
      <c r="L66" s="77"/>
      <c r="M66" s="73">
        <v>15000</v>
      </c>
      <c r="N66" s="74">
        <f t="shared" si="19"/>
        <v>15000</v>
      </c>
      <c r="O66" s="14" t="s">
        <v>377</v>
      </c>
      <c r="P66" s="82"/>
      <c r="Q66" s="82" t="s">
        <v>48</v>
      </c>
      <c r="R66" s="82"/>
      <c r="S66" s="74">
        <v>0</v>
      </c>
      <c r="T66" s="74" t="e">
        <f>#REF!</f>
        <v>#REF!</v>
      </c>
      <c r="U66" s="91" t="e">
        <f t="shared" si="20"/>
        <v>#REF!</v>
      </c>
      <c r="V66" s="74" t="e">
        <f t="shared" si="21"/>
        <v>#REF!</v>
      </c>
      <c r="W66" s="14" t="e">
        <f>#REF!</f>
        <v>#REF!</v>
      </c>
      <c r="X66" s="159" t="s">
        <v>378</v>
      </c>
      <c r="Y66" s="21">
        <v>13805907113</v>
      </c>
      <c r="Z66" s="42" t="s">
        <v>313</v>
      </c>
      <c r="AA66" s="42" t="s">
        <v>260</v>
      </c>
      <c r="AB66" s="42" t="s">
        <v>261</v>
      </c>
      <c r="AD66" s="46" t="s">
        <v>298</v>
      </c>
      <c r="AE66" s="42" t="s">
        <v>299</v>
      </c>
      <c r="AF66" s="21">
        <v>1</v>
      </c>
      <c r="AG66" s="21">
        <v>1</v>
      </c>
      <c r="AH66" s="21"/>
      <c r="AI66" s="124"/>
      <c r="AJ66" s="124"/>
      <c r="AK66" s="14"/>
    </row>
    <row r="67" spans="1:37" s="7" customFormat="1" ht="78.75" outlineLevel="1">
      <c r="A67" s="21"/>
      <c r="B67" s="21">
        <f>SUBTOTAL(3,F$9:F67)</f>
        <v>58</v>
      </c>
      <c r="C67" s="41" t="s">
        <v>379</v>
      </c>
      <c r="D67" s="42" t="s">
        <v>42</v>
      </c>
      <c r="E67" s="42" t="s">
        <v>292</v>
      </c>
      <c r="F67" s="42" t="s">
        <v>124</v>
      </c>
      <c r="G67" s="41" t="s">
        <v>380</v>
      </c>
      <c r="H67" s="21" t="s">
        <v>147</v>
      </c>
      <c r="I67" s="73">
        <v>24000</v>
      </c>
      <c r="J67" s="77">
        <f t="shared" si="18"/>
        <v>24000</v>
      </c>
      <c r="K67" s="73">
        <v>5650</v>
      </c>
      <c r="L67" s="74"/>
      <c r="M67" s="73">
        <v>6200</v>
      </c>
      <c r="N67" s="74">
        <f t="shared" si="19"/>
        <v>6200</v>
      </c>
      <c r="O67" s="41" t="s">
        <v>381</v>
      </c>
      <c r="P67" s="82"/>
      <c r="Q67" s="82" t="s">
        <v>48</v>
      </c>
      <c r="R67" s="82"/>
      <c r="S67" s="74">
        <v>0</v>
      </c>
      <c r="T67" s="74" t="e">
        <f>#REF!</f>
        <v>#REF!</v>
      </c>
      <c r="U67" s="91" t="e">
        <f t="shared" si="20"/>
        <v>#REF!</v>
      </c>
      <c r="V67" s="77" t="e">
        <f t="shared" si="21"/>
        <v>#REF!</v>
      </c>
      <c r="W67" s="14" t="e">
        <f>#REF!</f>
        <v>#REF!</v>
      </c>
      <c r="X67" s="42" t="s">
        <v>382</v>
      </c>
      <c r="Y67" s="117">
        <v>13615912663</v>
      </c>
      <c r="Z67" s="42" t="s">
        <v>313</v>
      </c>
      <c r="AA67" s="42" t="s">
        <v>260</v>
      </c>
      <c r="AB67" s="42" t="s">
        <v>261</v>
      </c>
      <c r="AD67" s="46" t="s">
        <v>298</v>
      </c>
      <c r="AE67" s="46" t="s">
        <v>299</v>
      </c>
      <c r="AF67" s="49">
        <v>1</v>
      </c>
      <c r="AG67" s="49">
        <v>1</v>
      </c>
      <c r="AH67" s="49"/>
      <c r="AI67" s="124"/>
      <c r="AJ67" s="124"/>
      <c r="AK67" s="110"/>
    </row>
    <row r="68" spans="1:154" s="7" customFormat="1" ht="31.5" outlineLevel="1">
      <c r="A68" s="60"/>
      <c r="B68" s="21">
        <f>SUBTOTAL(3,F$9:F68)</f>
        <v>59</v>
      </c>
      <c r="C68" s="51" t="s">
        <v>383</v>
      </c>
      <c r="D68" s="42" t="s">
        <v>42</v>
      </c>
      <c r="E68" s="42" t="s">
        <v>292</v>
      </c>
      <c r="F68" s="54" t="s">
        <v>56</v>
      </c>
      <c r="G68" s="52" t="s">
        <v>384</v>
      </c>
      <c r="H68" s="21" t="s">
        <v>154</v>
      </c>
      <c r="I68" s="74">
        <v>8000</v>
      </c>
      <c r="J68" s="74">
        <f t="shared" si="18"/>
        <v>8000</v>
      </c>
      <c r="K68" s="73">
        <v>3600</v>
      </c>
      <c r="L68" s="74"/>
      <c r="M68" s="73">
        <v>4400</v>
      </c>
      <c r="N68" s="74">
        <f t="shared" si="19"/>
        <v>4400</v>
      </c>
      <c r="O68" s="41" t="s">
        <v>385</v>
      </c>
      <c r="P68" s="82"/>
      <c r="Q68" s="82" t="s">
        <v>282</v>
      </c>
      <c r="R68" s="82"/>
      <c r="S68" s="74">
        <v>0</v>
      </c>
      <c r="T68" s="74" t="e">
        <f>#REF!</f>
        <v>#REF!</v>
      </c>
      <c r="U68" s="91" t="e">
        <f t="shared" si="20"/>
        <v>#REF!</v>
      </c>
      <c r="V68" s="74" t="e">
        <f t="shared" si="21"/>
        <v>#REF!</v>
      </c>
      <c r="W68" s="14" t="e">
        <f>#REF!</f>
        <v>#REF!</v>
      </c>
      <c r="X68" s="111" t="s">
        <v>386</v>
      </c>
      <c r="Y68" s="117">
        <v>18900398388</v>
      </c>
      <c r="Z68" s="42" t="s">
        <v>297</v>
      </c>
      <c r="AA68" s="46" t="s">
        <v>260</v>
      </c>
      <c r="AB68" s="42" t="s">
        <v>314</v>
      </c>
      <c r="AD68" s="46" t="s">
        <v>298</v>
      </c>
      <c r="AE68" s="46" t="s">
        <v>299</v>
      </c>
      <c r="AF68" s="49">
        <v>1</v>
      </c>
      <c r="AG68" s="21">
        <v>1</v>
      </c>
      <c r="AH68" s="21"/>
      <c r="AI68" s="124"/>
      <c r="AJ68" s="124"/>
      <c r="AK68" s="14"/>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G68" s="10"/>
      <c r="CH68" s="10"/>
      <c r="CI68" s="139"/>
      <c r="CJ68" s="140"/>
      <c r="CK68" s="140"/>
      <c r="CL68" s="139"/>
      <c r="CM68" s="140"/>
      <c r="CN68" s="141"/>
      <c r="CO68" s="142"/>
      <c r="CP68" s="141"/>
      <c r="CQ68" s="139"/>
      <c r="CR68" s="140"/>
      <c r="CS68" s="140"/>
      <c r="CT68" s="10"/>
      <c r="CU68" s="10"/>
      <c r="CV68" s="10"/>
      <c r="CW68" s="10"/>
      <c r="CX68" s="5"/>
      <c r="CY68" s="5"/>
      <c r="DF68" s="144"/>
      <c r="DG68" s="118"/>
      <c r="DI68" s="144"/>
      <c r="DP68" s="10"/>
      <c r="DQ68" s="10"/>
      <c r="DR68" s="139"/>
      <c r="DS68" s="140"/>
      <c r="DT68" s="140"/>
      <c r="DU68" s="141"/>
      <c r="DV68" s="142"/>
      <c r="DW68" s="141"/>
      <c r="DX68" s="10"/>
      <c r="DY68" s="10"/>
      <c r="DZ68" s="5"/>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row>
    <row r="69" spans="1:38" s="15" customFormat="1" ht="47.25" outlineLevel="1">
      <c r="A69" s="20"/>
      <c r="B69" s="21">
        <f>SUBTOTAL(3,F$9:F69)</f>
        <v>60</v>
      </c>
      <c r="C69" s="41" t="s">
        <v>387</v>
      </c>
      <c r="D69" s="42" t="s">
        <v>42</v>
      </c>
      <c r="E69" s="42" t="s">
        <v>292</v>
      </c>
      <c r="F69" s="42" t="s">
        <v>56</v>
      </c>
      <c r="G69" s="41" t="s">
        <v>388</v>
      </c>
      <c r="H69" s="21" t="s">
        <v>58</v>
      </c>
      <c r="I69" s="74">
        <v>8000</v>
      </c>
      <c r="J69" s="74">
        <f t="shared" si="18"/>
        <v>8000</v>
      </c>
      <c r="K69" s="73">
        <v>2500</v>
      </c>
      <c r="L69" s="74"/>
      <c r="M69" s="74">
        <v>4000</v>
      </c>
      <c r="N69" s="74">
        <f t="shared" si="19"/>
        <v>4000</v>
      </c>
      <c r="O69" s="41" t="s">
        <v>389</v>
      </c>
      <c r="P69" s="21"/>
      <c r="Q69" s="86" t="s">
        <v>48</v>
      </c>
      <c r="R69" s="86"/>
      <c r="S69" s="74">
        <v>0</v>
      </c>
      <c r="T69" s="74" t="e">
        <f>#REF!</f>
        <v>#REF!</v>
      </c>
      <c r="U69" s="91" t="e">
        <f t="shared" si="20"/>
        <v>#REF!</v>
      </c>
      <c r="V69" s="74" t="e">
        <f t="shared" si="21"/>
        <v>#REF!</v>
      </c>
      <c r="W69" s="14" t="e">
        <f>#REF!</f>
        <v>#REF!</v>
      </c>
      <c r="X69" s="42" t="s">
        <v>390</v>
      </c>
      <c r="Y69" s="21">
        <v>13960228922</v>
      </c>
      <c r="Z69" s="42" t="s">
        <v>297</v>
      </c>
      <c r="AA69" s="42" t="s">
        <v>260</v>
      </c>
      <c r="AB69" s="42" t="s">
        <v>314</v>
      </c>
      <c r="AD69" s="46" t="s">
        <v>298</v>
      </c>
      <c r="AE69" s="42" t="s">
        <v>299</v>
      </c>
      <c r="AF69" s="21">
        <v>1</v>
      </c>
      <c r="AG69" s="21">
        <v>1</v>
      </c>
      <c r="AH69" s="21"/>
      <c r="AI69" s="124"/>
      <c r="AJ69" s="124"/>
      <c r="AK69" s="14"/>
      <c r="AL69" s="138"/>
    </row>
    <row r="70" spans="1:37" s="11" customFormat="1" ht="78.75" outlineLevel="1">
      <c r="A70" s="20"/>
      <c r="B70" s="21">
        <f>SUBTOTAL(3,F$9:F70)</f>
        <v>61</v>
      </c>
      <c r="C70" s="41" t="s">
        <v>391</v>
      </c>
      <c r="D70" s="42" t="s">
        <v>42</v>
      </c>
      <c r="E70" s="42" t="s">
        <v>292</v>
      </c>
      <c r="F70" s="42" t="s">
        <v>56</v>
      </c>
      <c r="G70" s="41" t="s">
        <v>392</v>
      </c>
      <c r="H70" s="21" t="s">
        <v>165</v>
      </c>
      <c r="I70" s="74">
        <v>26000</v>
      </c>
      <c r="J70" s="74">
        <f t="shared" si="18"/>
        <v>26000</v>
      </c>
      <c r="K70" s="73">
        <v>5000</v>
      </c>
      <c r="L70" s="74"/>
      <c r="M70" s="74">
        <v>2000</v>
      </c>
      <c r="N70" s="74">
        <f t="shared" si="19"/>
        <v>2000</v>
      </c>
      <c r="O70" s="41" t="s">
        <v>393</v>
      </c>
      <c r="P70" s="21"/>
      <c r="Q70" s="86"/>
      <c r="R70" s="86"/>
      <c r="S70" s="74">
        <v>0</v>
      </c>
      <c r="T70" s="74" t="e">
        <f>#REF!</f>
        <v>#REF!</v>
      </c>
      <c r="U70" s="91" t="e">
        <f t="shared" si="20"/>
        <v>#REF!</v>
      </c>
      <c r="V70" s="74" t="e">
        <f t="shared" si="21"/>
        <v>#REF!</v>
      </c>
      <c r="W70" s="14" t="e">
        <f>#REF!</f>
        <v>#REF!</v>
      </c>
      <c r="X70" s="50" t="s">
        <v>394</v>
      </c>
      <c r="Y70" s="165">
        <v>13959790940</v>
      </c>
      <c r="Z70" s="42" t="s">
        <v>297</v>
      </c>
      <c r="AA70" s="42" t="s">
        <v>260</v>
      </c>
      <c r="AB70" s="42" t="s">
        <v>261</v>
      </c>
      <c r="AC70" s="118"/>
      <c r="AD70" s="46" t="s">
        <v>298</v>
      </c>
      <c r="AE70" s="42" t="s">
        <v>299</v>
      </c>
      <c r="AF70" s="21">
        <v>1</v>
      </c>
      <c r="AG70" s="21">
        <v>1</v>
      </c>
      <c r="AH70" s="21"/>
      <c r="AI70" s="124"/>
      <c r="AJ70" s="124"/>
      <c r="AK70" s="14"/>
    </row>
    <row r="71" spans="1:37" s="11" customFormat="1" ht="110.25" outlineLevel="1">
      <c r="A71" s="20"/>
      <c r="B71" s="21">
        <f>SUBTOTAL(3,F$9:F71)</f>
        <v>62</v>
      </c>
      <c r="C71" s="41" t="s">
        <v>395</v>
      </c>
      <c r="D71" s="21" t="e">
        <f>#REF!</f>
        <v>#REF!</v>
      </c>
      <c r="E71" s="42" t="s">
        <v>292</v>
      </c>
      <c r="F71" s="42" t="s">
        <v>56</v>
      </c>
      <c r="G71" s="41" t="s">
        <v>396</v>
      </c>
      <c r="H71" s="21" t="s">
        <v>165</v>
      </c>
      <c r="I71" s="74">
        <v>22000</v>
      </c>
      <c r="J71" s="74">
        <f t="shared" si="18"/>
        <v>22000</v>
      </c>
      <c r="K71" s="73">
        <v>500</v>
      </c>
      <c r="L71" s="74"/>
      <c r="M71" s="74">
        <v>10000</v>
      </c>
      <c r="N71" s="74">
        <f t="shared" si="19"/>
        <v>10000</v>
      </c>
      <c r="O71" s="14" t="s">
        <v>397</v>
      </c>
      <c r="P71" s="21" t="s">
        <v>282</v>
      </c>
      <c r="Q71" s="86"/>
      <c r="R71" s="86"/>
      <c r="S71" s="74">
        <v>0</v>
      </c>
      <c r="T71" s="74" t="e">
        <f>#REF!</f>
        <v>#REF!</v>
      </c>
      <c r="U71" s="91" t="e">
        <f t="shared" si="20"/>
        <v>#REF!</v>
      </c>
      <c r="V71" s="74" t="e">
        <f t="shared" si="21"/>
        <v>#REF!</v>
      </c>
      <c r="W71" s="14" t="e">
        <f>#REF!</f>
        <v>#REF!</v>
      </c>
      <c r="X71" s="50" t="s">
        <v>398</v>
      </c>
      <c r="Y71" s="165">
        <v>18065586728</v>
      </c>
      <c r="Z71" s="42" t="s">
        <v>297</v>
      </c>
      <c r="AA71" s="42" t="s">
        <v>260</v>
      </c>
      <c r="AB71" s="42" t="s">
        <v>261</v>
      </c>
      <c r="AC71" s="118"/>
      <c r="AD71" s="46" t="s">
        <v>298</v>
      </c>
      <c r="AE71" s="42" t="s">
        <v>299</v>
      </c>
      <c r="AF71" s="21">
        <v>1</v>
      </c>
      <c r="AG71" s="21">
        <v>1</v>
      </c>
      <c r="AH71" s="21"/>
      <c r="AI71" s="124"/>
      <c r="AJ71" s="124"/>
      <c r="AK71" s="14"/>
    </row>
    <row r="72" spans="1:37" s="11" customFormat="1" ht="47.25" outlineLevel="1">
      <c r="A72" s="20"/>
      <c r="B72" s="21">
        <f>SUBTOTAL(3,F$9:F72)</f>
        <v>63</v>
      </c>
      <c r="C72" s="41" t="s">
        <v>399</v>
      </c>
      <c r="D72" s="21" t="e">
        <f>#REF!</f>
        <v>#REF!</v>
      </c>
      <c r="E72" s="42" t="s">
        <v>292</v>
      </c>
      <c r="F72" s="42" t="s">
        <v>56</v>
      </c>
      <c r="G72" s="41" t="s">
        <v>400</v>
      </c>
      <c r="H72" s="21" t="s">
        <v>401</v>
      </c>
      <c r="I72" s="74">
        <v>50000</v>
      </c>
      <c r="J72" s="74">
        <f t="shared" si="18"/>
        <v>50000</v>
      </c>
      <c r="K72" s="73">
        <v>7000</v>
      </c>
      <c r="L72" s="74"/>
      <c r="M72" s="74">
        <v>15000</v>
      </c>
      <c r="N72" s="74">
        <f t="shared" si="19"/>
        <v>15000</v>
      </c>
      <c r="O72" s="41" t="s">
        <v>402</v>
      </c>
      <c r="P72" s="21"/>
      <c r="Q72" s="15"/>
      <c r="R72" s="86"/>
      <c r="S72" s="74">
        <v>0</v>
      </c>
      <c r="T72" s="74" t="e">
        <f>#REF!</f>
        <v>#REF!</v>
      </c>
      <c r="U72" s="91" t="e">
        <f>T72+S72</f>
        <v>#REF!</v>
      </c>
      <c r="V72" s="74" t="e">
        <f t="shared" si="21"/>
        <v>#REF!</v>
      </c>
      <c r="W72" s="14" t="e">
        <f>#REF!</f>
        <v>#REF!</v>
      </c>
      <c r="X72" s="8"/>
      <c r="Y72" s="165"/>
      <c r="Z72" s="42" t="s">
        <v>297</v>
      </c>
      <c r="AA72" s="42" t="s">
        <v>260</v>
      </c>
      <c r="AB72" s="42" t="s">
        <v>261</v>
      </c>
      <c r="AC72" s="118"/>
      <c r="AD72" s="46" t="s">
        <v>298</v>
      </c>
      <c r="AE72" s="42" t="s">
        <v>299</v>
      </c>
      <c r="AF72" s="21">
        <v>1</v>
      </c>
      <c r="AG72" s="21"/>
      <c r="AH72" s="21"/>
      <c r="AI72" s="124"/>
      <c r="AJ72" s="124"/>
      <c r="AK72" s="14"/>
    </row>
    <row r="73" spans="2:38" s="15" customFormat="1" ht="47.25" outlineLevel="1">
      <c r="B73" s="21">
        <f>SUBTOTAL(3,F$9:F73)</f>
        <v>64</v>
      </c>
      <c r="C73" s="41" t="s">
        <v>403</v>
      </c>
      <c r="D73" s="21" t="e">
        <f>#REF!</f>
        <v>#REF!</v>
      </c>
      <c r="E73" s="42" t="s">
        <v>292</v>
      </c>
      <c r="F73" s="42" t="s">
        <v>124</v>
      </c>
      <c r="G73" s="56" t="s">
        <v>404</v>
      </c>
      <c r="H73" s="21" t="s">
        <v>160</v>
      </c>
      <c r="I73" s="74">
        <v>50000</v>
      </c>
      <c r="J73" s="74">
        <f t="shared" si="18"/>
        <v>50000</v>
      </c>
      <c r="K73" s="94">
        <v>500</v>
      </c>
      <c r="L73" s="85"/>
      <c r="M73" s="85">
        <v>40000</v>
      </c>
      <c r="N73" s="74">
        <f t="shared" si="19"/>
        <v>40000</v>
      </c>
      <c r="O73" s="41" t="s">
        <v>405</v>
      </c>
      <c r="P73" s="8" t="s">
        <v>282</v>
      </c>
      <c r="Q73" s="8" t="s">
        <v>48</v>
      </c>
      <c r="R73" s="8"/>
      <c r="S73" s="85">
        <v>0</v>
      </c>
      <c r="T73" s="85" t="e">
        <f>#REF!</f>
        <v>#REF!</v>
      </c>
      <c r="U73" s="91" t="e">
        <f>T73+S73</f>
        <v>#REF!</v>
      </c>
      <c r="V73" s="74" t="e">
        <f t="shared" si="21"/>
        <v>#REF!</v>
      </c>
      <c r="W73" s="104" t="e">
        <f>#REF!</f>
        <v>#REF!</v>
      </c>
      <c r="X73" s="8"/>
      <c r="Y73" s="8"/>
      <c r="Z73" s="42" t="s">
        <v>313</v>
      </c>
      <c r="AA73" s="42" t="s">
        <v>260</v>
      </c>
      <c r="AB73" s="42" t="s">
        <v>406</v>
      </c>
      <c r="AD73" s="46" t="s">
        <v>298</v>
      </c>
      <c r="AE73" s="42" t="s">
        <v>299</v>
      </c>
      <c r="AF73" s="21">
        <v>1</v>
      </c>
      <c r="AG73" s="21"/>
      <c r="AH73" s="21"/>
      <c r="AI73" s="124"/>
      <c r="AJ73" s="124"/>
      <c r="AK73" s="133" t="s">
        <v>224</v>
      </c>
      <c r="AL73" s="138"/>
    </row>
    <row r="74" spans="1:37" s="5" customFormat="1" ht="31.5" outlineLevel="1">
      <c r="A74" s="21"/>
      <c r="B74" s="21">
        <f>SUBTOTAL(3,F$9:F74)</f>
        <v>65</v>
      </c>
      <c r="C74" s="41" t="s">
        <v>407</v>
      </c>
      <c r="D74" s="42" t="s">
        <v>42</v>
      </c>
      <c r="E74" s="42" t="s">
        <v>292</v>
      </c>
      <c r="F74" s="46" t="s">
        <v>56</v>
      </c>
      <c r="G74" s="61" t="s">
        <v>408</v>
      </c>
      <c r="H74" s="21" t="s">
        <v>58</v>
      </c>
      <c r="I74" s="76">
        <v>80000</v>
      </c>
      <c r="J74" s="74">
        <f t="shared" si="18"/>
        <v>80000</v>
      </c>
      <c r="K74" s="76">
        <v>6000</v>
      </c>
      <c r="L74" s="77"/>
      <c r="M74" s="73">
        <v>5000</v>
      </c>
      <c r="N74" s="74">
        <f t="shared" si="19"/>
        <v>5000</v>
      </c>
      <c r="O74" s="154" t="s">
        <v>409</v>
      </c>
      <c r="P74" s="82"/>
      <c r="Q74" s="21" t="s">
        <v>48</v>
      </c>
      <c r="R74" s="82"/>
      <c r="S74" s="74">
        <v>0</v>
      </c>
      <c r="T74" s="74" t="e">
        <f>#REF!</f>
        <v>#REF!</v>
      </c>
      <c r="U74" s="91" t="e">
        <f>T74+S74</f>
        <v>#REF!</v>
      </c>
      <c r="V74" s="74" t="e">
        <f t="shared" si="21"/>
        <v>#REF!</v>
      </c>
      <c r="W74" s="14" t="e">
        <f>#REF!</f>
        <v>#REF!</v>
      </c>
      <c r="X74" s="21"/>
      <c r="Y74" s="21"/>
      <c r="Z74" s="42" t="s">
        <v>297</v>
      </c>
      <c r="AA74" s="42" t="s">
        <v>260</v>
      </c>
      <c r="AB74" s="42" t="s">
        <v>261</v>
      </c>
      <c r="AD74" s="46" t="s">
        <v>298</v>
      </c>
      <c r="AE74" s="46" t="s">
        <v>299</v>
      </c>
      <c r="AF74" s="21">
        <v>1</v>
      </c>
      <c r="AG74" s="21">
        <v>1</v>
      </c>
      <c r="AH74" s="21"/>
      <c r="AI74" s="124"/>
      <c r="AJ74" s="124"/>
      <c r="AK74" s="14"/>
    </row>
    <row r="75" spans="1:37" s="7" customFormat="1" ht="31.5" outlineLevel="1">
      <c r="A75" s="47"/>
      <c r="B75" s="21">
        <f>SUBTOTAL(3,F$9:F75)</f>
        <v>66</v>
      </c>
      <c r="C75" s="41" t="s">
        <v>410</v>
      </c>
      <c r="D75" s="42" t="s">
        <v>42</v>
      </c>
      <c r="E75" s="42" t="s">
        <v>292</v>
      </c>
      <c r="F75" s="42" t="s">
        <v>124</v>
      </c>
      <c r="G75" s="41" t="s">
        <v>411</v>
      </c>
      <c r="H75" s="49" t="s">
        <v>92</v>
      </c>
      <c r="I75" s="73">
        <v>5000</v>
      </c>
      <c r="J75" s="73">
        <f t="shared" si="18"/>
        <v>5000</v>
      </c>
      <c r="K75" s="73">
        <v>850</v>
      </c>
      <c r="L75" s="74"/>
      <c r="M75" s="73">
        <v>1500</v>
      </c>
      <c r="N75" s="74">
        <f t="shared" si="19"/>
        <v>1500</v>
      </c>
      <c r="O75" s="41" t="s">
        <v>412</v>
      </c>
      <c r="P75" s="82"/>
      <c r="Q75" s="82"/>
      <c r="R75" s="82"/>
      <c r="S75" s="74">
        <v>0</v>
      </c>
      <c r="T75" s="74" t="e">
        <f>#REF!</f>
        <v>#REF!</v>
      </c>
      <c r="U75" s="91" t="e">
        <f>S75+T75</f>
        <v>#REF!</v>
      </c>
      <c r="V75" s="73" t="e">
        <f t="shared" si="21"/>
        <v>#REF!</v>
      </c>
      <c r="W75" s="14" t="e">
        <f>#REF!</f>
        <v>#REF!</v>
      </c>
      <c r="X75" s="111" t="s">
        <v>413</v>
      </c>
      <c r="Y75" s="117">
        <v>18872773603</v>
      </c>
      <c r="Z75" s="42" t="s">
        <v>313</v>
      </c>
      <c r="AA75" s="42" t="s">
        <v>260</v>
      </c>
      <c r="AB75" s="42" t="s">
        <v>414</v>
      </c>
      <c r="AD75" s="46" t="s">
        <v>298</v>
      </c>
      <c r="AE75" s="46" t="s">
        <v>299</v>
      </c>
      <c r="AF75" s="49">
        <v>1</v>
      </c>
      <c r="AG75" s="49">
        <v>1</v>
      </c>
      <c r="AH75" s="49"/>
      <c r="AI75" s="124"/>
      <c r="AJ75" s="124"/>
      <c r="AK75" s="110"/>
    </row>
    <row r="76" spans="1:37" s="5" customFormat="1" ht="31.5" outlineLevel="1">
      <c r="A76" s="21"/>
      <c r="B76" s="21">
        <f>SUBTOTAL(3,F$9:F76)</f>
        <v>67</v>
      </c>
      <c r="C76" s="41" t="s">
        <v>415</v>
      </c>
      <c r="D76" s="42" t="s">
        <v>42</v>
      </c>
      <c r="E76" s="42" t="s">
        <v>292</v>
      </c>
      <c r="F76" s="42" t="s">
        <v>56</v>
      </c>
      <c r="G76" s="41" t="s">
        <v>416</v>
      </c>
      <c r="H76" s="49" t="s">
        <v>46</v>
      </c>
      <c r="I76" s="73">
        <v>12000</v>
      </c>
      <c r="J76" s="73">
        <f t="shared" si="18"/>
        <v>12000</v>
      </c>
      <c r="K76" s="73">
        <v>4000</v>
      </c>
      <c r="L76" s="74"/>
      <c r="M76" s="73">
        <v>8000</v>
      </c>
      <c r="N76" s="74">
        <f t="shared" si="19"/>
        <v>8000</v>
      </c>
      <c r="O76" s="14" t="s">
        <v>417</v>
      </c>
      <c r="P76" s="82" t="s">
        <v>133</v>
      </c>
      <c r="Q76" s="82"/>
      <c r="R76" s="82"/>
      <c r="S76" s="74">
        <v>0</v>
      </c>
      <c r="T76" s="74" t="e">
        <f>#REF!</f>
        <v>#REF!</v>
      </c>
      <c r="U76" s="91" t="e">
        <f>S76+T76</f>
        <v>#REF!</v>
      </c>
      <c r="V76" s="73" t="e">
        <f t="shared" si="21"/>
        <v>#REF!</v>
      </c>
      <c r="W76" s="14" t="e">
        <f>#REF!</f>
        <v>#REF!</v>
      </c>
      <c r="X76" s="111" t="s">
        <v>418</v>
      </c>
      <c r="Y76" s="117">
        <v>13959947094</v>
      </c>
      <c r="Z76" s="42" t="s">
        <v>297</v>
      </c>
      <c r="AA76" s="42" t="s">
        <v>260</v>
      </c>
      <c r="AB76" s="42" t="s">
        <v>314</v>
      </c>
      <c r="AD76" s="46" t="s">
        <v>298</v>
      </c>
      <c r="AE76" s="46" t="s">
        <v>299</v>
      </c>
      <c r="AF76" s="49">
        <v>1</v>
      </c>
      <c r="AG76" s="21">
        <v>1</v>
      </c>
      <c r="AH76" s="21"/>
      <c r="AI76" s="124"/>
      <c r="AJ76" s="124"/>
      <c r="AK76" s="14"/>
    </row>
    <row r="77" spans="1:173" s="7" customFormat="1" ht="31.5" outlineLevel="1">
      <c r="A77" s="60"/>
      <c r="B77" s="21">
        <f>SUBTOTAL(3,F$9:F77)</f>
        <v>68</v>
      </c>
      <c r="C77" s="51" t="s">
        <v>419</v>
      </c>
      <c r="D77" s="42" t="s">
        <v>42</v>
      </c>
      <c r="E77" s="42" t="s">
        <v>292</v>
      </c>
      <c r="F77" s="54" t="s">
        <v>124</v>
      </c>
      <c r="G77" s="52" t="s">
        <v>420</v>
      </c>
      <c r="H77" s="21" t="s">
        <v>147</v>
      </c>
      <c r="I77" s="74">
        <v>20000</v>
      </c>
      <c r="J77" s="74">
        <f t="shared" si="18"/>
        <v>20000</v>
      </c>
      <c r="K77" s="73">
        <v>4053</v>
      </c>
      <c r="L77" s="74"/>
      <c r="M77" s="73">
        <v>1000</v>
      </c>
      <c r="N77" s="74">
        <f t="shared" si="19"/>
        <v>1000</v>
      </c>
      <c r="O77" s="41" t="s">
        <v>421</v>
      </c>
      <c r="P77" s="82" t="s">
        <v>133</v>
      </c>
      <c r="Q77" s="82"/>
      <c r="R77" s="82"/>
      <c r="S77" s="74">
        <v>0</v>
      </c>
      <c r="T77" s="74" t="e">
        <f>#REF!</f>
        <v>#REF!</v>
      </c>
      <c r="U77" s="91" t="e">
        <f>S77+T77</f>
        <v>#REF!</v>
      </c>
      <c r="V77" s="74" t="e">
        <f t="shared" si="21"/>
        <v>#REF!</v>
      </c>
      <c r="W77" s="14" t="e">
        <f>#REF!</f>
        <v>#REF!</v>
      </c>
      <c r="X77" s="111" t="s">
        <v>374</v>
      </c>
      <c r="Y77" s="117">
        <v>13926856188</v>
      </c>
      <c r="Z77" s="42" t="s">
        <v>313</v>
      </c>
      <c r="AA77" s="46" t="s">
        <v>260</v>
      </c>
      <c r="AB77" s="42" t="s">
        <v>261</v>
      </c>
      <c r="AD77" s="46" t="s">
        <v>298</v>
      </c>
      <c r="AE77" s="46" t="s">
        <v>299</v>
      </c>
      <c r="AF77" s="49">
        <v>1</v>
      </c>
      <c r="AG77" s="21">
        <v>1</v>
      </c>
      <c r="AH77" s="21"/>
      <c r="AI77" s="124"/>
      <c r="AJ77" s="124"/>
      <c r="AK77" s="14"/>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60"/>
      <c r="CH77" s="21"/>
      <c r="CI77" s="110"/>
      <c r="CJ77" s="49"/>
      <c r="CK77" s="49"/>
      <c r="CL77" s="110"/>
      <c r="CM77" s="49"/>
      <c r="CN77" s="76"/>
      <c r="CO77" s="73"/>
      <c r="CP77" s="76"/>
      <c r="CQ77" s="110"/>
      <c r="CR77" s="49"/>
      <c r="CS77" s="49"/>
      <c r="CT77" s="21"/>
      <c r="CU77" s="21"/>
      <c r="CV77" s="21"/>
      <c r="CW77" s="21"/>
      <c r="CX77" s="5"/>
      <c r="CY77" s="5"/>
      <c r="CZ77" s="143"/>
      <c r="DA77" s="143"/>
      <c r="DB77" s="143"/>
      <c r="DC77" s="143"/>
      <c r="DD77" s="11"/>
      <c r="DE77" s="11"/>
      <c r="DF77" s="144"/>
      <c r="DG77" s="118"/>
      <c r="DH77" s="11"/>
      <c r="DI77" s="144"/>
      <c r="DJ77" s="11"/>
      <c r="DK77" s="11"/>
      <c r="DL77" s="11"/>
      <c r="DM77" s="11"/>
      <c r="DN77" s="11"/>
      <c r="DO77" s="11"/>
      <c r="DP77" s="60"/>
      <c r="DQ77" s="21"/>
      <c r="DR77" s="110"/>
      <c r="DS77" s="49"/>
      <c r="DT77" s="49"/>
      <c r="DU77" s="76"/>
      <c r="DV77" s="73"/>
      <c r="DW77" s="76"/>
      <c r="DX77" s="21"/>
      <c r="DY77" s="21"/>
      <c r="DZ77" s="5"/>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row>
    <row r="78" spans="1:253" s="11" customFormat="1" ht="47.25" outlineLevel="1">
      <c r="A78" s="145"/>
      <c r="B78" s="21">
        <f>SUBTOTAL(3,F$9:F78)</f>
        <v>69</v>
      </c>
      <c r="C78" s="51" t="s">
        <v>422</v>
      </c>
      <c r="D78" s="21" t="e">
        <f>#REF!</f>
        <v>#REF!</v>
      </c>
      <c r="E78" s="42" t="s">
        <v>292</v>
      </c>
      <c r="F78" s="42" t="s">
        <v>124</v>
      </c>
      <c r="G78" s="41" t="s">
        <v>423</v>
      </c>
      <c r="H78" s="86" t="s">
        <v>175</v>
      </c>
      <c r="I78" s="85">
        <v>20000</v>
      </c>
      <c r="J78" s="74">
        <f t="shared" si="18"/>
        <v>20000</v>
      </c>
      <c r="K78" s="85">
        <v>0</v>
      </c>
      <c r="L78" s="85"/>
      <c r="M78" s="85">
        <v>3000</v>
      </c>
      <c r="N78" s="74">
        <f t="shared" si="19"/>
        <v>3000</v>
      </c>
      <c r="O78" s="41" t="s">
        <v>424</v>
      </c>
      <c r="P78" s="21" t="s">
        <v>119</v>
      </c>
      <c r="Q78" s="12"/>
      <c r="R78" s="130"/>
      <c r="S78" s="12">
        <v>0</v>
      </c>
      <c r="T78" s="8" t="e">
        <f>#REF!</f>
        <v>#REF!</v>
      </c>
      <c r="U78" s="8"/>
      <c r="V78" s="15">
        <f t="shared" si="21"/>
        <v>0</v>
      </c>
      <c r="W78" s="129" t="e">
        <f>#REF!</f>
        <v>#REF!</v>
      </c>
      <c r="X78" s="50" t="s">
        <v>425</v>
      </c>
      <c r="Y78" s="8">
        <v>13905055256</v>
      </c>
      <c r="Z78" s="42" t="s">
        <v>313</v>
      </c>
      <c r="AA78" s="42" t="s">
        <v>260</v>
      </c>
      <c r="AB78" s="50" t="s">
        <v>261</v>
      </c>
      <c r="AC78" s="118"/>
      <c r="AD78" s="50" t="s">
        <v>298</v>
      </c>
      <c r="AE78" s="42" t="s">
        <v>299</v>
      </c>
      <c r="AF78" s="12">
        <v>1</v>
      </c>
      <c r="AG78" s="15"/>
      <c r="AH78" s="8">
        <v>1</v>
      </c>
      <c r="AI78" s="174" t="s">
        <v>426</v>
      </c>
      <c r="AJ78" s="129"/>
      <c r="AK78" s="104"/>
      <c r="IE78" s="21"/>
      <c r="IF78" s="13"/>
      <c r="IG78" s="13"/>
      <c r="IH78" s="13"/>
      <c r="II78" s="21"/>
      <c r="IJ78" s="73"/>
      <c r="IK78" s="74"/>
      <c r="IL78" s="74"/>
      <c r="IM78" s="14"/>
      <c r="IN78" s="181"/>
      <c r="IO78" s="86"/>
      <c r="IP78" s="8"/>
      <c r="IQ78" s="8"/>
      <c r="IR78" s="8"/>
      <c r="IS78" s="20"/>
    </row>
    <row r="79" spans="1:253" s="11" customFormat="1" ht="63" outlineLevel="1">
      <c r="A79" s="145"/>
      <c r="B79" s="21">
        <f>SUBTOTAL(3,F$9:F79)</f>
        <v>70</v>
      </c>
      <c r="C79" s="51" t="s">
        <v>427</v>
      </c>
      <c r="D79" s="42" t="s">
        <v>42</v>
      </c>
      <c r="E79" s="42" t="s">
        <v>292</v>
      </c>
      <c r="F79" s="42" t="s">
        <v>124</v>
      </c>
      <c r="G79" s="41" t="s">
        <v>428</v>
      </c>
      <c r="H79" s="86" t="s">
        <v>175</v>
      </c>
      <c r="I79" s="85">
        <v>18000</v>
      </c>
      <c r="J79" s="74">
        <f t="shared" si="18"/>
        <v>18000</v>
      </c>
      <c r="K79" s="85">
        <v>0</v>
      </c>
      <c r="L79" s="85"/>
      <c r="M79" s="85">
        <v>3000</v>
      </c>
      <c r="N79" s="74">
        <f t="shared" si="19"/>
        <v>3000</v>
      </c>
      <c r="O79" s="41" t="s">
        <v>429</v>
      </c>
      <c r="P79" s="21" t="s">
        <v>119</v>
      </c>
      <c r="Q79" s="12"/>
      <c r="R79" s="130"/>
      <c r="S79" s="12">
        <v>0</v>
      </c>
      <c r="T79" s="8" t="e">
        <f>#REF!</f>
        <v>#REF!</v>
      </c>
      <c r="U79" s="8"/>
      <c r="V79" s="15">
        <f aca="true" t="shared" si="22" ref="V79:V109">U79</f>
        <v>0</v>
      </c>
      <c r="W79" s="129" t="e">
        <f>#REF!</f>
        <v>#REF!</v>
      </c>
      <c r="X79" s="50" t="s">
        <v>430</v>
      </c>
      <c r="Y79" s="8">
        <v>13559030188</v>
      </c>
      <c r="Z79" s="42" t="s">
        <v>313</v>
      </c>
      <c r="AA79" s="42" t="s">
        <v>260</v>
      </c>
      <c r="AB79" s="50" t="s">
        <v>261</v>
      </c>
      <c r="AC79" s="118"/>
      <c r="AD79" s="50" t="s">
        <v>298</v>
      </c>
      <c r="AE79" s="42" t="s">
        <v>299</v>
      </c>
      <c r="AF79" s="12">
        <v>1</v>
      </c>
      <c r="AG79" s="15"/>
      <c r="AH79" s="8">
        <v>1</v>
      </c>
      <c r="AI79" s="174" t="s">
        <v>431</v>
      </c>
      <c r="AJ79" s="129"/>
      <c r="AK79" s="104"/>
      <c r="IE79" s="21"/>
      <c r="IF79" s="13"/>
      <c r="IG79" s="13"/>
      <c r="IH79" s="13"/>
      <c r="II79" s="21"/>
      <c r="IJ79" s="73"/>
      <c r="IK79" s="74"/>
      <c r="IL79" s="74"/>
      <c r="IM79" s="14"/>
      <c r="IN79" s="181"/>
      <c r="IO79" s="86"/>
      <c r="IP79" s="8"/>
      <c r="IQ79" s="8"/>
      <c r="IR79" s="8"/>
      <c r="IS79" s="20"/>
    </row>
    <row r="80" spans="1:253" s="11" customFormat="1" ht="63" outlineLevel="1">
      <c r="A80" s="145"/>
      <c r="B80" s="21">
        <f>SUBTOTAL(3,F$9:F80)</f>
        <v>71</v>
      </c>
      <c r="C80" s="51" t="s">
        <v>432</v>
      </c>
      <c r="D80" s="21" t="e">
        <f>#REF!</f>
        <v>#REF!</v>
      </c>
      <c r="E80" s="42" t="s">
        <v>292</v>
      </c>
      <c r="F80" s="42" t="s">
        <v>124</v>
      </c>
      <c r="G80" s="41" t="s">
        <v>433</v>
      </c>
      <c r="H80" s="86" t="s">
        <v>175</v>
      </c>
      <c r="I80" s="85">
        <v>40000</v>
      </c>
      <c r="J80" s="74">
        <f t="shared" si="18"/>
        <v>40000</v>
      </c>
      <c r="K80" s="85">
        <v>0</v>
      </c>
      <c r="L80" s="85"/>
      <c r="M80" s="85">
        <v>8000</v>
      </c>
      <c r="N80" s="74">
        <f t="shared" si="19"/>
        <v>8000</v>
      </c>
      <c r="O80" s="41" t="s">
        <v>429</v>
      </c>
      <c r="P80" s="21" t="s">
        <v>119</v>
      </c>
      <c r="Q80" s="12"/>
      <c r="R80" s="130"/>
      <c r="S80" s="12">
        <v>0</v>
      </c>
      <c r="T80" s="8" t="e">
        <f>#REF!</f>
        <v>#REF!</v>
      </c>
      <c r="U80" s="8"/>
      <c r="V80" s="15">
        <f t="shared" si="22"/>
        <v>0</v>
      </c>
      <c r="W80" s="129" t="e">
        <f>#REF!</f>
        <v>#REF!</v>
      </c>
      <c r="X80" s="50" t="s">
        <v>434</v>
      </c>
      <c r="Y80" s="8">
        <v>15759553698</v>
      </c>
      <c r="Z80" s="42" t="s">
        <v>313</v>
      </c>
      <c r="AA80" s="42" t="s">
        <v>260</v>
      </c>
      <c r="AB80" s="50" t="s">
        <v>261</v>
      </c>
      <c r="AC80" s="118"/>
      <c r="AD80" s="50" t="s">
        <v>298</v>
      </c>
      <c r="AE80" s="42" t="s">
        <v>299</v>
      </c>
      <c r="AF80" s="12">
        <v>1</v>
      </c>
      <c r="AG80" s="15"/>
      <c r="AH80" s="8">
        <v>1</v>
      </c>
      <c r="AI80" s="174" t="s">
        <v>435</v>
      </c>
      <c r="AJ80" s="129"/>
      <c r="AK80" s="104"/>
      <c r="IE80" s="21"/>
      <c r="IF80" s="13"/>
      <c r="IG80" s="13"/>
      <c r="IH80" s="13"/>
      <c r="II80" s="21"/>
      <c r="IJ80" s="73"/>
      <c r="IK80" s="74"/>
      <c r="IL80" s="74"/>
      <c r="IM80" s="14"/>
      <c r="IN80" s="181"/>
      <c r="IO80" s="86"/>
      <c r="IP80" s="8"/>
      <c r="IQ80" s="8"/>
      <c r="IR80" s="8"/>
      <c r="IS80" s="20"/>
    </row>
    <row r="81" spans="1:37" s="11" customFormat="1" ht="47.25" outlineLevel="1">
      <c r="A81" s="20"/>
      <c r="B81" s="21">
        <f>SUBTOTAL(3,F$9:F81)</f>
        <v>72</v>
      </c>
      <c r="C81" s="41" t="s">
        <v>436</v>
      </c>
      <c r="D81" s="42" t="s">
        <v>42</v>
      </c>
      <c r="E81" s="42" t="s">
        <v>292</v>
      </c>
      <c r="F81" s="42" t="s">
        <v>124</v>
      </c>
      <c r="G81" s="41" t="s">
        <v>437</v>
      </c>
      <c r="H81" s="21" t="s">
        <v>165</v>
      </c>
      <c r="I81" s="74">
        <v>40000</v>
      </c>
      <c r="J81" s="74">
        <f t="shared" si="18"/>
        <v>40000</v>
      </c>
      <c r="K81" s="73">
        <v>1700</v>
      </c>
      <c r="L81" s="74"/>
      <c r="M81" s="74">
        <v>1500</v>
      </c>
      <c r="N81" s="74">
        <f t="shared" si="19"/>
        <v>1500</v>
      </c>
      <c r="O81" s="41" t="s">
        <v>438</v>
      </c>
      <c r="P81" s="21" t="s">
        <v>282</v>
      </c>
      <c r="Q81" s="86"/>
      <c r="R81" s="86"/>
      <c r="S81" s="74">
        <v>0</v>
      </c>
      <c r="T81" s="74" t="e">
        <f>#REF!</f>
        <v>#REF!</v>
      </c>
      <c r="U81" s="91" t="e">
        <f>T81+S81</f>
        <v>#REF!</v>
      </c>
      <c r="V81" s="15" t="e">
        <f t="shared" si="22"/>
        <v>#REF!</v>
      </c>
      <c r="W81" s="14" t="e">
        <f>#REF!</f>
        <v>#REF!</v>
      </c>
      <c r="X81" s="8"/>
      <c r="Y81" s="165"/>
      <c r="Z81" s="42" t="s">
        <v>313</v>
      </c>
      <c r="AA81" s="42" t="s">
        <v>260</v>
      </c>
      <c r="AB81" s="42" t="s">
        <v>261</v>
      </c>
      <c r="AC81" s="118"/>
      <c r="AD81" s="46" t="s">
        <v>298</v>
      </c>
      <c r="AE81" s="42" t="s">
        <v>299</v>
      </c>
      <c r="AF81" s="21">
        <v>1</v>
      </c>
      <c r="AG81" s="21"/>
      <c r="AH81" s="21"/>
      <c r="AI81" s="124"/>
      <c r="AJ81" s="124"/>
      <c r="AK81" s="14"/>
    </row>
    <row r="82" spans="1:37" s="11" customFormat="1" ht="78.75" outlineLevel="1">
      <c r="A82" s="20"/>
      <c r="B82" s="21">
        <f>SUBTOTAL(3,F$9:F82)</f>
        <v>73</v>
      </c>
      <c r="C82" s="41" t="s">
        <v>439</v>
      </c>
      <c r="D82" s="42" t="s">
        <v>42</v>
      </c>
      <c r="E82" s="42" t="s">
        <v>292</v>
      </c>
      <c r="F82" s="42" t="s">
        <v>56</v>
      </c>
      <c r="G82" s="41" t="s">
        <v>440</v>
      </c>
      <c r="H82" s="21" t="s">
        <v>165</v>
      </c>
      <c r="I82" s="74">
        <v>10000</v>
      </c>
      <c r="J82" s="74">
        <f t="shared" si="18"/>
        <v>10000</v>
      </c>
      <c r="K82" s="73">
        <v>500</v>
      </c>
      <c r="L82" s="74"/>
      <c r="M82" s="74">
        <v>3000</v>
      </c>
      <c r="N82" s="74">
        <f t="shared" si="19"/>
        <v>3000</v>
      </c>
      <c r="O82" s="41" t="s">
        <v>441</v>
      </c>
      <c r="P82" s="21" t="s">
        <v>133</v>
      </c>
      <c r="Q82" s="86"/>
      <c r="R82" s="86"/>
      <c r="S82" s="74">
        <v>0</v>
      </c>
      <c r="T82" s="74" t="e">
        <f>#REF!</f>
        <v>#REF!</v>
      </c>
      <c r="U82" s="91" t="e">
        <f>T82+S82</f>
        <v>#REF!</v>
      </c>
      <c r="V82" s="15" t="e">
        <f t="shared" si="22"/>
        <v>#REF!</v>
      </c>
      <c r="W82" s="14" t="e">
        <f>#REF!</f>
        <v>#REF!</v>
      </c>
      <c r="X82" s="50" t="s">
        <v>442</v>
      </c>
      <c r="Y82" s="165">
        <v>13906997870</v>
      </c>
      <c r="Z82" s="42" t="s">
        <v>297</v>
      </c>
      <c r="AA82" s="42" t="s">
        <v>260</v>
      </c>
      <c r="AB82" s="42" t="s">
        <v>261</v>
      </c>
      <c r="AC82" s="118"/>
      <c r="AD82" s="46" t="s">
        <v>298</v>
      </c>
      <c r="AE82" s="42" t="s">
        <v>299</v>
      </c>
      <c r="AF82" s="21">
        <v>1</v>
      </c>
      <c r="AG82" s="21"/>
      <c r="AH82" s="21"/>
      <c r="AI82" s="124"/>
      <c r="AJ82" s="124"/>
      <c r="AK82" s="14"/>
    </row>
    <row r="83" spans="1:37" s="11" customFormat="1" ht="63" outlineLevel="1">
      <c r="A83" s="20"/>
      <c r="B83" s="21">
        <f>SUBTOTAL(3,F$9:F83)</f>
        <v>74</v>
      </c>
      <c r="C83" s="41" t="s">
        <v>443</v>
      </c>
      <c r="D83" s="21" t="e">
        <f>#REF!</f>
        <v>#REF!</v>
      </c>
      <c r="E83" s="42" t="s">
        <v>292</v>
      </c>
      <c r="F83" s="42" t="s">
        <v>73</v>
      </c>
      <c r="G83" s="41" t="s">
        <v>444</v>
      </c>
      <c r="H83" s="21" t="s">
        <v>165</v>
      </c>
      <c r="I83" s="74">
        <v>25000</v>
      </c>
      <c r="J83" s="74">
        <f t="shared" si="18"/>
        <v>25000</v>
      </c>
      <c r="K83" s="73">
        <v>1500</v>
      </c>
      <c r="L83" s="74"/>
      <c r="M83" s="74">
        <v>6000</v>
      </c>
      <c r="N83" s="74">
        <f t="shared" si="19"/>
        <v>6000</v>
      </c>
      <c r="O83" s="41" t="s">
        <v>445</v>
      </c>
      <c r="P83" s="21" t="s">
        <v>133</v>
      </c>
      <c r="Q83" s="86"/>
      <c r="R83" s="86"/>
      <c r="S83" s="74">
        <v>0</v>
      </c>
      <c r="T83" s="74" t="e">
        <f>#REF!</f>
        <v>#REF!</v>
      </c>
      <c r="U83" s="91" t="e">
        <f>T83+S83</f>
        <v>#REF!</v>
      </c>
      <c r="V83" s="15" t="e">
        <f t="shared" si="22"/>
        <v>#REF!</v>
      </c>
      <c r="W83" s="14" t="e">
        <f>#REF!</f>
        <v>#REF!</v>
      </c>
      <c r="X83" s="50" t="s">
        <v>446</v>
      </c>
      <c r="Y83" s="165">
        <v>13905054235</v>
      </c>
      <c r="Z83" s="42" t="s">
        <v>366</v>
      </c>
      <c r="AA83" s="42" t="s">
        <v>260</v>
      </c>
      <c r="AB83" s="42" t="s">
        <v>261</v>
      </c>
      <c r="AC83" s="118"/>
      <c r="AD83" s="46" t="s">
        <v>298</v>
      </c>
      <c r="AE83" s="42" t="s">
        <v>299</v>
      </c>
      <c r="AF83" s="21">
        <v>1</v>
      </c>
      <c r="AG83" s="21"/>
      <c r="AH83" s="21"/>
      <c r="AI83" s="124"/>
      <c r="AJ83" s="124"/>
      <c r="AK83" s="14"/>
    </row>
    <row r="84" spans="1:253" s="11" customFormat="1" ht="31.5" outlineLevel="1">
      <c r="A84" s="145"/>
      <c r="B84" s="21">
        <f>SUBTOTAL(3,F$9:F84)</f>
        <v>75</v>
      </c>
      <c r="C84" s="51" t="s">
        <v>447</v>
      </c>
      <c r="D84" s="21" t="e">
        <f>#REF!</f>
        <v>#REF!</v>
      </c>
      <c r="E84" s="42" t="s">
        <v>292</v>
      </c>
      <c r="F84" s="42" t="s">
        <v>56</v>
      </c>
      <c r="G84" s="41" t="s">
        <v>448</v>
      </c>
      <c r="H84" s="86" t="s">
        <v>175</v>
      </c>
      <c r="I84" s="85">
        <v>50000</v>
      </c>
      <c r="J84" s="74">
        <f t="shared" si="18"/>
        <v>50000</v>
      </c>
      <c r="K84" s="85">
        <v>0</v>
      </c>
      <c r="L84" s="85"/>
      <c r="M84" s="85">
        <v>5000</v>
      </c>
      <c r="N84" s="74">
        <f t="shared" si="19"/>
        <v>5000</v>
      </c>
      <c r="O84" s="41" t="s">
        <v>449</v>
      </c>
      <c r="P84" s="21" t="s">
        <v>48</v>
      </c>
      <c r="Q84" s="12"/>
      <c r="R84" s="130"/>
      <c r="S84" s="12">
        <v>0</v>
      </c>
      <c r="T84" s="106" t="e">
        <f>#REF!</f>
        <v>#REF!</v>
      </c>
      <c r="U84" s="106"/>
      <c r="V84" s="15">
        <f t="shared" si="22"/>
        <v>0</v>
      </c>
      <c r="W84" s="129" t="e">
        <f>#REF!</f>
        <v>#REF!</v>
      </c>
      <c r="X84" s="8"/>
      <c r="Y84" s="8"/>
      <c r="Z84" s="42" t="s">
        <v>297</v>
      </c>
      <c r="AA84" s="42" t="s">
        <v>260</v>
      </c>
      <c r="AB84" s="50" t="s">
        <v>261</v>
      </c>
      <c r="AC84" s="118"/>
      <c r="AD84" s="50" t="s">
        <v>298</v>
      </c>
      <c r="AE84" s="42" t="s">
        <v>299</v>
      </c>
      <c r="AF84" s="12">
        <v>1</v>
      </c>
      <c r="AG84" s="15"/>
      <c r="AH84" s="8">
        <v>1</v>
      </c>
      <c r="AI84" s="15"/>
      <c r="AJ84" s="129"/>
      <c r="AK84" s="104"/>
      <c r="IE84" s="21"/>
      <c r="IF84" s="13"/>
      <c r="IG84" s="13"/>
      <c r="IH84" s="13"/>
      <c r="II84" s="21"/>
      <c r="IJ84" s="73"/>
      <c r="IK84" s="74"/>
      <c r="IL84" s="74"/>
      <c r="IM84" s="14"/>
      <c r="IN84" s="181"/>
      <c r="IO84" s="86"/>
      <c r="IP84" s="8"/>
      <c r="IQ84" s="8"/>
      <c r="IR84" s="8"/>
      <c r="IS84" s="20"/>
    </row>
    <row r="85" spans="1:253" s="11" customFormat="1" ht="47.25" outlineLevel="1">
      <c r="A85" s="145"/>
      <c r="B85" s="21">
        <f>SUBTOTAL(3,F$9:F85)</f>
        <v>76</v>
      </c>
      <c r="C85" s="51" t="s">
        <v>450</v>
      </c>
      <c r="D85" s="21" t="e">
        <f>#REF!</f>
        <v>#REF!</v>
      </c>
      <c r="E85" s="42" t="s">
        <v>292</v>
      </c>
      <c r="F85" s="42" t="s">
        <v>124</v>
      </c>
      <c r="G85" s="41" t="s">
        <v>451</v>
      </c>
      <c r="H85" s="86" t="s">
        <v>165</v>
      </c>
      <c r="I85" s="85">
        <v>23000</v>
      </c>
      <c r="J85" s="74">
        <f t="shared" si="18"/>
        <v>23000</v>
      </c>
      <c r="K85" s="85">
        <v>0</v>
      </c>
      <c r="L85" s="85"/>
      <c r="M85" s="85">
        <v>5000</v>
      </c>
      <c r="N85" s="74">
        <f t="shared" si="19"/>
        <v>5000</v>
      </c>
      <c r="O85" s="41" t="s">
        <v>424</v>
      </c>
      <c r="P85" s="21" t="s">
        <v>119</v>
      </c>
      <c r="Q85" s="12"/>
      <c r="R85" s="130"/>
      <c r="S85" s="12">
        <v>0</v>
      </c>
      <c r="T85" s="106" t="e">
        <f>#REF!</f>
        <v>#REF!</v>
      </c>
      <c r="U85" s="106"/>
      <c r="V85" s="15">
        <f t="shared" si="22"/>
        <v>0</v>
      </c>
      <c r="W85" s="129" t="e">
        <f>#REF!</f>
        <v>#REF!</v>
      </c>
      <c r="X85" s="50" t="s">
        <v>452</v>
      </c>
      <c r="Y85" s="8">
        <v>13905968533</v>
      </c>
      <c r="Z85" s="42" t="s">
        <v>313</v>
      </c>
      <c r="AA85" s="42" t="s">
        <v>260</v>
      </c>
      <c r="AB85" s="50" t="s">
        <v>261</v>
      </c>
      <c r="AC85" s="118"/>
      <c r="AD85" s="50" t="s">
        <v>298</v>
      </c>
      <c r="AE85" s="42" t="s">
        <v>299</v>
      </c>
      <c r="AF85" s="12">
        <v>1</v>
      </c>
      <c r="AG85" s="15"/>
      <c r="AH85" s="8">
        <v>1</v>
      </c>
      <c r="AI85" s="15"/>
      <c r="AJ85" s="129"/>
      <c r="AK85" s="104"/>
      <c r="IE85" s="21"/>
      <c r="IF85" s="13"/>
      <c r="IG85" s="13"/>
      <c r="IH85" s="13"/>
      <c r="II85" s="21"/>
      <c r="IJ85" s="73"/>
      <c r="IK85" s="74"/>
      <c r="IL85" s="74"/>
      <c r="IM85" s="14"/>
      <c r="IN85" s="181"/>
      <c r="IO85" s="86"/>
      <c r="IP85" s="8"/>
      <c r="IQ85" s="8"/>
      <c r="IR85" s="8"/>
      <c r="IS85" s="20"/>
    </row>
    <row r="86" spans="1:253" s="11" customFormat="1" ht="31.5" outlineLevel="1">
      <c r="A86" s="145"/>
      <c r="B86" s="21">
        <f>SUBTOTAL(3,F$9:F86)</f>
        <v>77</v>
      </c>
      <c r="C86" s="51" t="s">
        <v>453</v>
      </c>
      <c r="D86" s="21" t="e">
        <f>#REF!</f>
        <v>#REF!</v>
      </c>
      <c r="E86" s="42" t="s">
        <v>292</v>
      </c>
      <c r="F86" s="42" t="s">
        <v>124</v>
      </c>
      <c r="G86" s="41" t="s">
        <v>454</v>
      </c>
      <c r="H86" s="86" t="s">
        <v>175</v>
      </c>
      <c r="I86" s="85">
        <v>20000</v>
      </c>
      <c r="J86" s="74">
        <f t="shared" si="18"/>
        <v>20000</v>
      </c>
      <c r="K86" s="85">
        <v>0</v>
      </c>
      <c r="L86" s="85"/>
      <c r="M86" s="85">
        <v>5000</v>
      </c>
      <c r="N86" s="74">
        <f t="shared" si="19"/>
        <v>5000</v>
      </c>
      <c r="O86" s="41" t="s">
        <v>429</v>
      </c>
      <c r="P86" s="21" t="s">
        <v>119</v>
      </c>
      <c r="Q86" s="12"/>
      <c r="R86" s="130"/>
      <c r="S86" s="12">
        <v>0</v>
      </c>
      <c r="T86" s="106" t="e">
        <f>#REF!</f>
        <v>#REF!</v>
      </c>
      <c r="U86" s="106"/>
      <c r="V86" s="15">
        <f t="shared" si="22"/>
        <v>0</v>
      </c>
      <c r="W86" s="129" t="e">
        <f>#REF!</f>
        <v>#REF!</v>
      </c>
      <c r="X86" s="15"/>
      <c r="Y86" s="15"/>
      <c r="Z86" s="42" t="s">
        <v>313</v>
      </c>
      <c r="AA86" s="42" t="s">
        <v>260</v>
      </c>
      <c r="AB86" s="50" t="s">
        <v>261</v>
      </c>
      <c r="AC86" s="118"/>
      <c r="AD86" s="50" t="s">
        <v>298</v>
      </c>
      <c r="AE86" s="42" t="s">
        <v>299</v>
      </c>
      <c r="AF86" s="12">
        <v>1</v>
      </c>
      <c r="AG86" s="15"/>
      <c r="AH86" s="8">
        <v>1</v>
      </c>
      <c r="AI86" s="15"/>
      <c r="AJ86" s="129"/>
      <c r="AK86" s="104"/>
      <c r="IE86" s="21"/>
      <c r="IF86" s="13"/>
      <c r="IG86" s="13"/>
      <c r="IH86" s="13"/>
      <c r="II86" s="21"/>
      <c r="IJ86" s="73"/>
      <c r="IK86" s="74"/>
      <c r="IL86" s="74"/>
      <c r="IM86" s="14"/>
      <c r="IN86" s="181"/>
      <c r="IO86" s="86"/>
      <c r="IP86" s="8"/>
      <c r="IQ86" s="8"/>
      <c r="IR86" s="8"/>
      <c r="IS86" s="20"/>
    </row>
    <row r="87" spans="1:253" s="11" customFormat="1" ht="31.5" outlineLevel="1">
      <c r="A87" s="145"/>
      <c r="B87" s="21">
        <f>SUBTOTAL(3,F$9:F87)</f>
        <v>78</v>
      </c>
      <c r="C87" s="51" t="s">
        <v>455</v>
      </c>
      <c r="D87" s="21" t="e">
        <f>#REF!</f>
        <v>#REF!</v>
      </c>
      <c r="E87" s="42" t="s">
        <v>292</v>
      </c>
      <c r="F87" s="42" t="s">
        <v>124</v>
      </c>
      <c r="G87" s="41" t="s">
        <v>456</v>
      </c>
      <c r="H87" s="86" t="s">
        <v>165</v>
      </c>
      <c r="I87" s="85">
        <v>60000</v>
      </c>
      <c r="J87" s="74">
        <f aca="true" t="shared" si="23" ref="J87:J101">I87</f>
        <v>60000</v>
      </c>
      <c r="K87" s="85">
        <v>0</v>
      </c>
      <c r="L87" s="85"/>
      <c r="M87" s="85">
        <v>8000</v>
      </c>
      <c r="N87" s="74">
        <f t="shared" si="19"/>
        <v>8000</v>
      </c>
      <c r="O87" s="41" t="s">
        <v>429</v>
      </c>
      <c r="P87" s="21" t="s">
        <v>119</v>
      </c>
      <c r="Q87" s="12"/>
      <c r="R87" s="130"/>
      <c r="S87" s="12">
        <v>0</v>
      </c>
      <c r="T87" s="106" t="e">
        <f>#REF!</f>
        <v>#REF!</v>
      </c>
      <c r="U87" s="106"/>
      <c r="V87" s="15">
        <f t="shared" si="22"/>
        <v>0</v>
      </c>
      <c r="W87" s="129" t="e">
        <f>#REF!</f>
        <v>#REF!</v>
      </c>
      <c r="X87" s="15"/>
      <c r="Y87" s="15"/>
      <c r="Z87" s="42" t="s">
        <v>313</v>
      </c>
      <c r="AA87" s="42" t="s">
        <v>260</v>
      </c>
      <c r="AB87" s="50" t="s">
        <v>261</v>
      </c>
      <c r="AC87" s="118"/>
      <c r="AD87" s="50" t="s">
        <v>298</v>
      </c>
      <c r="AE87" s="42" t="s">
        <v>299</v>
      </c>
      <c r="AF87" s="12">
        <v>1</v>
      </c>
      <c r="AG87" s="15"/>
      <c r="AH87" s="8">
        <v>1</v>
      </c>
      <c r="AI87" s="15"/>
      <c r="AJ87" s="129"/>
      <c r="AK87" s="104"/>
      <c r="IE87" s="21"/>
      <c r="IF87" s="13"/>
      <c r="IG87" s="13"/>
      <c r="IH87" s="13"/>
      <c r="II87" s="21"/>
      <c r="IJ87" s="73"/>
      <c r="IK87" s="74"/>
      <c r="IL87" s="74"/>
      <c r="IM87" s="14"/>
      <c r="IN87" s="181"/>
      <c r="IO87" s="86"/>
      <c r="IP87" s="8"/>
      <c r="IQ87" s="8"/>
      <c r="IR87" s="8"/>
      <c r="IS87" s="20"/>
    </row>
    <row r="88" spans="1:253" s="11" customFormat="1" ht="47.25" outlineLevel="1">
      <c r="A88" s="145"/>
      <c r="B88" s="21">
        <f>SUBTOTAL(3,F$9:F88)</f>
        <v>79</v>
      </c>
      <c r="C88" s="51" t="s">
        <v>457</v>
      </c>
      <c r="D88" s="42" t="s">
        <v>42</v>
      </c>
      <c r="E88" s="42" t="s">
        <v>292</v>
      </c>
      <c r="F88" s="42" t="s">
        <v>56</v>
      </c>
      <c r="G88" s="41" t="s">
        <v>458</v>
      </c>
      <c r="H88" s="86" t="s">
        <v>269</v>
      </c>
      <c r="I88" s="85">
        <v>60000</v>
      </c>
      <c r="J88" s="74">
        <f t="shared" si="23"/>
        <v>60000</v>
      </c>
      <c r="K88" s="85">
        <v>0</v>
      </c>
      <c r="L88" s="85"/>
      <c r="M88" s="85">
        <v>5000</v>
      </c>
      <c r="N88" s="74">
        <f t="shared" si="19"/>
        <v>5000</v>
      </c>
      <c r="O88" s="41" t="s">
        <v>429</v>
      </c>
      <c r="P88" s="21" t="s">
        <v>119</v>
      </c>
      <c r="Q88" s="12"/>
      <c r="R88" s="130"/>
      <c r="S88" s="12">
        <v>0</v>
      </c>
      <c r="T88" s="106" t="e">
        <f>#REF!</f>
        <v>#REF!</v>
      </c>
      <c r="U88" s="106"/>
      <c r="V88" s="15">
        <f t="shared" si="22"/>
        <v>0</v>
      </c>
      <c r="W88" s="129" t="e">
        <f>#REF!</f>
        <v>#REF!</v>
      </c>
      <c r="X88" s="50" t="s">
        <v>459</v>
      </c>
      <c r="Y88" s="8">
        <v>18606088818</v>
      </c>
      <c r="Z88" s="42" t="s">
        <v>297</v>
      </c>
      <c r="AA88" s="42" t="s">
        <v>260</v>
      </c>
      <c r="AB88" s="50" t="s">
        <v>261</v>
      </c>
      <c r="AC88" s="118"/>
      <c r="AD88" s="50" t="s">
        <v>298</v>
      </c>
      <c r="AE88" s="42" t="s">
        <v>299</v>
      </c>
      <c r="AF88" s="12">
        <v>1</v>
      </c>
      <c r="AG88" s="15"/>
      <c r="AH88" s="8">
        <v>1</v>
      </c>
      <c r="AI88" s="174" t="s">
        <v>460</v>
      </c>
      <c r="AJ88" s="129"/>
      <c r="AK88" s="104"/>
      <c r="IE88" s="21"/>
      <c r="IF88" s="13"/>
      <c r="IG88" s="13"/>
      <c r="IH88" s="13"/>
      <c r="II88" s="21"/>
      <c r="IJ88" s="73"/>
      <c r="IK88" s="74"/>
      <c r="IL88" s="74"/>
      <c r="IM88" s="14"/>
      <c r="IN88" s="181"/>
      <c r="IO88" s="86"/>
      <c r="IP88" s="8"/>
      <c r="IQ88" s="8"/>
      <c r="IR88" s="8"/>
      <c r="IS88" s="20"/>
    </row>
    <row r="89" spans="1:37" s="16" customFormat="1" ht="31.5" outlineLevel="1">
      <c r="A89" s="47"/>
      <c r="B89" s="21">
        <f>SUBTOTAL(3,F$9:F89)</f>
        <v>80</v>
      </c>
      <c r="C89" s="52" t="s">
        <v>461</v>
      </c>
      <c r="D89" s="42" t="s">
        <v>42</v>
      </c>
      <c r="E89" s="42" t="s">
        <v>292</v>
      </c>
      <c r="F89" s="46" t="s">
        <v>124</v>
      </c>
      <c r="G89" s="52" t="s">
        <v>462</v>
      </c>
      <c r="H89" s="21" t="s">
        <v>58</v>
      </c>
      <c r="I89" s="76">
        <v>45000</v>
      </c>
      <c r="J89" s="74">
        <f t="shared" si="23"/>
        <v>45000</v>
      </c>
      <c r="K89" s="76">
        <v>5000</v>
      </c>
      <c r="L89" s="77"/>
      <c r="M89" s="73">
        <v>10000</v>
      </c>
      <c r="N89" s="74">
        <f t="shared" si="19"/>
        <v>10000</v>
      </c>
      <c r="O89" s="154" t="s">
        <v>463</v>
      </c>
      <c r="P89" s="82"/>
      <c r="Q89" s="21"/>
      <c r="R89" s="82"/>
      <c r="S89" s="74">
        <v>0</v>
      </c>
      <c r="T89" s="74" t="e">
        <f>#REF!</f>
        <v>#REF!</v>
      </c>
      <c r="U89" s="91" t="e">
        <f>T89+S89</f>
        <v>#REF!</v>
      </c>
      <c r="V89" s="15" t="e">
        <f t="shared" si="22"/>
        <v>#REF!</v>
      </c>
      <c r="W89" s="14" t="e">
        <f>#REF!</f>
        <v>#REF!</v>
      </c>
      <c r="X89" s="159" t="s">
        <v>464</v>
      </c>
      <c r="Y89" s="86" t="s">
        <v>465</v>
      </c>
      <c r="Z89" s="42" t="s">
        <v>313</v>
      </c>
      <c r="AA89" s="42" t="s">
        <v>260</v>
      </c>
      <c r="AB89" s="42" t="s">
        <v>261</v>
      </c>
      <c r="AD89" s="46" t="s">
        <v>298</v>
      </c>
      <c r="AE89" s="46" t="s">
        <v>299</v>
      </c>
      <c r="AF89" s="49">
        <v>1</v>
      </c>
      <c r="AG89" s="49">
        <v>1</v>
      </c>
      <c r="AH89" s="49"/>
      <c r="AI89" s="124"/>
      <c r="AJ89" s="124"/>
      <c r="AK89" s="110"/>
    </row>
    <row r="90" spans="1:173" s="15" customFormat="1" ht="47.25" outlineLevel="1">
      <c r="A90" s="20"/>
      <c r="B90" s="21">
        <f>SUBTOTAL(3,F$9:F90)</f>
        <v>81</v>
      </c>
      <c r="C90" s="41" t="s">
        <v>466</v>
      </c>
      <c r="D90" s="21" t="e">
        <f>#REF!</f>
        <v>#REF!</v>
      </c>
      <c r="E90" s="42" t="s">
        <v>292</v>
      </c>
      <c r="F90" s="42" t="s">
        <v>56</v>
      </c>
      <c r="G90" s="41" t="s">
        <v>467</v>
      </c>
      <c r="H90" s="21" t="s">
        <v>165</v>
      </c>
      <c r="I90" s="74">
        <v>11000</v>
      </c>
      <c r="J90" s="74">
        <f t="shared" si="23"/>
        <v>11000</v>
      </c>
      <c r="K90" s="73">
        <v>0</v>
      </c>
      <c r="L90" s="74"/>
      <c r="M90" s="74">
        <v>6000</v>
      </c>
      <c r="N90" s="74">
        <f t="shared" si="19"/>
        <v>6000</v>
      </c>
      <c r="O90" s="41" t="s">
        <v>468</v>
      </c>
      <c r="P90" s="21" t="s">
        <v>133</v>
      </c>
      <c r="R90" s="86" t="s">
        <v>469</v>
      </c>
      <c r="S90" s="74">
        <v>0</v>
      </c>
      <c r="T90" s="74" t="e">
        <f>#REF!</f>
        <v>#REF!</v>
      </c>
      <c r="U90" s="91" t="e">
        <f>T90+S90</f>
        <v>#REF!</v>
      </c>
      <c r="V90" s="15" t="e">
        <f t="shared" si="22"/>
        <v>#REF!</v>
      </c>
      <c r="W90" s="14" t="e">
        <f>#REF!</f>
        <v>#REF!</v>
      </c>
      <c r="X90" s="42" t="s">
        <v>470</v>
      </c>
      <c r="Y90" s="86" t="s">
        <v>471</v>
      </c>
      <c r="Z90" s="42" t="s">
        <v>297</v>
      </c>
      <c r="AA90" s="42" t="s">
        <v>260</v>
      </c>
      <c r="AB90" s="42" t="s">
        <v>261</v>
      </c>
      <c r="AD90" s="46" t="s">
        <v>298</v>
      </c>
      <c r="AE90" s="42" t="s">
        <v>299</v>
      </c>
      <c r="AF90" s="21">
        <v>1</v>
      </c>
      <c r="AG90" s="21"/>
      <c r="AH90" s="21"/>
      <c r="AI90" s="124"/>
      <c r="AJ90" s="124"/>
      <c r="AK90" s="14"/>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row>
    <row r="91" spans="1:37" s="17" customFormat="1" ht="47.25" outlineLevel="1">
      <c r="A91" s="146"/>
      <c r="B91" s="21">
        <f>SUBTOTAL(3,F$9:F91)</f>
        <v>82</v>
      </c>
      <c r="C91" s="56" t="s">
        <v>472</v>
      </c>
      <c r="D91" s="42" t="s">
        <v>42</v>
      </c>
      <c r="E91" s="42" t="s">
        <v>292</v>
      </c>
      <c r="F91" s="116" t="s">
        <v>56</v>
      </c>
      <c r="G91" s="56" t="s">
        <v>473</v>
      </c>
      <c r="H91" s="86" t="s">
        <v>269</v>
      </c>
      <c r="I91" s="155">
        <v>5000</v>
      </c>
      <c r="J91" s="74">
        <f t="shared" si="23"/>
        <v>5000</v>
      </c>
      <c r="K91" s="156">
        <v>0</v>
      </c>
      <c r="L91" s="155"/>
      <c r="M91" s="92">
        <v>3000</v>
      </c>
      <c r="N91" s="74">
        <f t="shared" si="19"/>
        <v>3000</v>
      </c>
      <c r="O91" s="56" t="s">
        <v>474</v>
      </c>
      <c r="P91" s="157" t="s">
        <v>282</v>
      </c>
      <c r="Q91" s="146"/>
      <c r="R91" s="146"/>
      <c r="S91" s="155">
        <v>0</v>
      </c>
      <c r="T91" s="155" t="e">
        <f>#REF!</f>
        <v>#REF!</v>
      </c>
      <c r="U91" s="155"/>
      <c r="V91" s="15">
        <f t="shared" si="22"/>
        <v>0</v>
      </c>
      <c r="W91" s="160" t="e">
        <f>#REF!</f>
        <v>#REF!</v>
      </c>
      <c r="X91" s="146"/>
      <c r="Y91" s="146"/>
      <c r="Z91" s="166" t="s">
        <v>297</v>
      </c>
      <c r="AA91" s="42" t="s">
        <v>260</v>
      </c>
      <c r="AB91" s="42" t="s">
        <v>261</v>
      </c>
      <c r="AD91" s="167" t="s">
        <v>298</v>
      </c>
      <c r="AE91" s="168" t="s">
        <v>299</v>
      </c>
      <c r="AF91" s="146">
        <v>1</v>
      </c>
      <c r="AG91" s="146"/>
      <c r="AH91" s="21">
        <v>1</v>
      </c>
      <c r="AI91" s="146"/>
      <c r="AJ91" s="157"/>
      <c r="AK91" s="14"/>
    </row>
    <row r="92" spans="1:37" s="17" customFormat="1" ht="47.25" outlineLevel="1">
      <c r="A92" s="146"/>
      <c r="B92" s="21">
        <f>SUBTOTAL(3,F$9:F92)</f>
        <v>83</v>
      </c>
      <c r="C92" s="56" t="s">
        <v>475</v>
      </c>
      <c r="D92" s="42" t="s">
        <v>42</v>
      </c>
      <c r="E92" s="42" t="s">
        <v>292</v>
      </c>
      <c r="F92" s="116" t="s">
        <v>56</v>
      </c>
      <c r="G92" s="56" t="s">
        <v>476</v>
      </c>
      <c r="H92" s="86" t="s">
        <v>269</v>
      </c>
      <c r="I92" s="155">
        <v>3000</v>
      </c>
      <c r="J92" s="74">
        <f t="shared" si="23"/>
        <v>3000</v>
      </c>
      <c r="K92" s="156">
        <v>0</v>
      </c>
      <c r="L92" s="155"/>
      <c r="M92" s="92">
        <v>2500</v>
      </c>
      <c r="N92" s="74">
        <f t="shared" si="19"/>
        <v>2500</v>
      </c>
      <c r="O92" s="56" t="s">
        <v>474</v>
      </c>
      <c r="P92" s="157" t="s">
        <v>282</v>
      </c>
      <c r="Q92" s="146"/>
      <c r="R92" s="146"/>
      <c r="S92" s="155">
        <v>0</v>
      </c>
      <c r="T92" s="155" t="e">
        <f>#REF!</f>
        <v>#REF!</v>
      </c>
      <c r="U92" s="155"/>
      <c r="V92" s="15">
        <f t="shared" si="22"/>
        <v>0</v>
      </c>
      <c r="W92" s="160" t="e">
        <f>#REF!</f>
        <v>#REF!</v>
      </c>
      <c r="X92" s="146"/>
      <c r="Y92" s="146"/>
      <c r="Z92" s="166" t="s">
        <v>297</v>
      </c>
      <c r="AA92" s="42" t="s">
        <v>260</v>
      </c>
      <c r="AB92" s="42" t="s">
        <v>261</v>
      </c>
      <c r="AD92" s="167" t="s">
        <v>298</v>
      </c>
      <c r="AE92" s="168" t="s">
        <v>299</v>
      </c>
      <c r="AF92" s="146">
        <v>1</v>
      </c>
      <c r="AG92" s="146"/>
      <c r="AH92" s="157">
        <v>1</v>
      </c>
      <c r="AI92" s="146"/>
      <c r="AJ92" s="157"/>
      <c r="AK92" s="160"/>
    </row>
    <row r="93" spans="1:37" s="17" customFormat="1" ht="31.5" outlineLevel="1">
      <c r="A93" s="146"/>
      <c r="B93" s="21">
        <f>SUBTOTAL(3,F$9:F93)</f>
        <v>84</v>
      </c>
      <c r="C93" s="56" t="s">
        <v>477</v>
      </c>
      <c r="D93" s="42" t="s">
        <v>42</v>
      </c>
      <c r="E93" s="42" t="s">
        <v>292</v>
      </c>
      <c r="F93" s="116" t="s">
        <v>56</v>
      </c>
      <c r="G93" s="56" t="s">
        <v>478</v>
      </c>
      <c r="H93" s="86" t="s">
        <v>269</v>
      </c>
      <c r="I93" s="155">
        <v>3120</v>
      </c>
      <c r="J93" s="74">
        <f t="shared" si="23"/>
        <v>3120</v>
      </c>
      <c r="K93" s="156">
        <v>0</v>
      </c>
      <c r="L93" s="155"/>
      <c r="M93" s="92">
        <v>2500</v>
      </c>
      <c r="N93" s="74">
        <f t="shared" si="19"/>
        <v>2500</v>
      </c>
      <c r="O93" s="56" t="s">
        <v>474</v>
      </c>
      <c r="P93" s="157" t="s">
        <v>282</v>
      </c>
      <c r="Q93" s="146"/>
      <c r="R93" s="146"/>
      <c r="S93" s="155">
        <v>0</v>
      </c>
      <c r="T93" s="155" t="e">
        <f>#REF!</f>
        <v>#REF!</v>
      </c>
      <c r="U93" s="155"/>
      <c r="V93" s="15">
        <f t="shared" si="22"/>
        <v>0</v>
      </c>
      <c r="W93" s="160" t="e">
        <f>#REF!</f>
        <v>#REF!</v>
      </c>
      <c r="X93" s="146"/>
      <c r="Y93" s="146"/>
      <c r="Z93" s="166" t="s">
        <v>297</v>
      </c>
      <c r="AA93" s="42" t="s">
        <v>260</v>
      </c>
      <c r="AB93" s="42" t="s">
        <v>261</v>
      </c>
      <c r="AD93" s="167" t="s">
        <v>298</v>
      </c>
      <c r="AE93" s="168" t="s">
        <v>299</v>
      </c>
      <c r="AF93" s="146">
        <v>1</v>
      </c>
      <c r="AG93" s="146"/>
      <c r="AH93" s="157">
        <v>1</v>
      </c>
      <c r="AI93" s="146"/>
      <c r="AJ93" s="157"/>
      <c r="AK93" s="160"/>
    </row>
    <row r="94" spans="1:37" s="17" customFormat="1" ht="47.25" outlineLevel="1">
      <c r="A94" s="146"/>
      <c r="B94" s="21">
        <f>SUBTOTAL(3,F$9:F94)</f>
        <v>85</v>
      </c>
      <c r="C94" s="56" t="s">
        <v>479</v>
      </c>
      <c r="D94" s="42" t="s">
        <v>42</v>
      </c>
      <c r="E94" s="42" t="s">
        <v>292</v>
      </c>
      <c r="F94" s="116" t="s">
        <v>56</v>
      </c>
      <c r="G94" s="56" t="s">
        <v>480</v>
      </c>
      <c r="H94" s="86" t="s">
        <v>269</v>
      </c>
      <c r="I94" s="155">
        <v>3500</v>
      </c>
      <c r="J94" s="74">
        <f t="shared" si="23"/>
        <v>3500</v>
      </c>
      <c r="K94" s="156">
        <v>0</v>
      </c>
      <c r="L94" s="155"/>
      <c r="M94" s="92">
        <v>2500</v>
      </c>
      <c r="N94" s="74">
        <f t="shared" si="19"/>
        <v>2500</v>
      </c>
      <c r="O94" s="56" t="s">
        <v>474</v>
      </c>
      <c r="P94" s="157" t="s">
        <v>282</v>
      </c>
      <c r="Q94" s="146"/>
      <c r="R94" s="146"/>
      <c r="S94" s="155">
        <v>0</v>
      </c>
      <c r="T94" s="155" t="e">
        <f>#REF!</f>
        <v>#REF!</v>
      </c>
      <c r="U94" s="155"/>
      <c r="V94" s="15">
        <f t="shared" si="22"/>
        <v>0</v>
      </c>
      <c r="W94" s="160" t="e">
        <f>#REF!</f>
        <v>#REF!</v>
      </c>
      <c r="X94" s="146"/>
      <c r="Y94" s="146"/>
      <c r="Z94" s="166" t="s">
        <v>297</v>
      </c>
      <c r="AA94" s="42" t="s">
        <v>260</v>
      </c>
      <c r="AB94" s="42" t="s">
        <v>261</v>
      </c>
      <c r="AD94" s="167" t="s">
        <v>298</v>
      </c>
      <c r="AE94" s="168" t="s">
        <v>299</v>
      </c>
      <c r="AF94" s="146">
        <v>1</v>
      </c>
      <c r="AG94" s="146"/>
      <c r="AH94" s="157">
        <v>1</v>
      </c>
      <c r="AI94" s="146"/>
      <c r="AJ94" s="157"/>
      <c r="AK94" s="160"/>
    </row>
    <row r="95" spans="1:37" s="17" customFormat="1" ht="31.5" outlineLevel="1">
      <c r="A95" s="146"/>
      <c r="B95" s="21">
        <f>SUBTOTAL(3,F$9:F95)</f>
        <v>86</v>
      </c>
      <c r="C95" s="56" t="s">
        <v>481</v>
      </c>
      <c r="D95" s="42" t="s">
        <v>42</v>
      </c>
      <c r="E95" s="42" t="s">
        <v>292</v>
      </c>
      <c r="F95" s="116" t="s">
        <v>56</v>
      </c>
      <c r="G95" s="56" t="s">
        <v>482</v>
      </c>
      <c r="H95" s="86" t="s">
        <v>269</v>
      </c>
      <c r="I95" s="155">
        <v>2950</v>
      </c>
      <c r="J95" s="74">
        <f t="shared" si="23"/>
        <v>2950</v>
      </c>
      <c r="K95" s="156">
        <v>0</v>
      </c>
      <c r="L95" s="155"/>
      <c r="M95" s="92">
        <v>2500</v>
      </c>
      <c r="N95" s="74">
        <f t="shared" si="19"/>
        <v>2500</v>
      </c>
      <c r="O95" s="56" t="s">
        <v>474</v>
      </c>
      <c r="P95" s="157" t="s">
        <v>282</v>
      </c>
      <c r="Q95" s="146"/>
      <c r="R95" s="146"/>
      <c r="S95" s="155">
        <v>0</v>
      </c>
      <c r="T95" s="155" t="e">
        <f>#REF!</f>
        <v>#REF!</v>
      </c>
      <c r="U95" s="155"/>
      <c r="V95" s="15">
        <f t="shared" si="22"/>
        <v>0</v>
      </c>
      <c r="W95" s="160" t="e">
        <f>#REF!</f>
        <v>#REF!</v>
      </c>
      <c r="X95" s="146"/>
      <c r="Y95" s="146"/>
      <c r="Z95" s="166" t="s">
        <v>297</v>
      </c>
      <c r="AA95" s="42" t="s">
        <v>260</v>
      </c>
      <c r="AB95" s="42" t="s">
        <v>261</v>
      </c>
      <c r="AD95" s="167" t="s">
        <v>298</v>
      </c>
      <c r="AE95" s="168" t="s">
        <v>299</v>
      </c>
      <c r="AF95" s="146">
        <v>1</v>
      </c>
      <c r="AG95" s="146"/>
      <c r="AH95" s="157">
        <v>1</v>
      </c>
      <c r="AI95" s="146"/>
      <c r="AJ95" s="157"/>
      <c r="AK95" s="160"/>
    </row>
    <row r="96" spans="1:37" s="17" customFormat="1" ht="47.25" outlineLevel="1">
      <c r="A96" s="146"/>
      <c r="B96" s="21">
        <f>SUBTOTAL(3,F$9:F96)</f>
        <v>87</v>
      </c>
      <c r="C96" s="56" t="s">
        <v>483</v>
      </c>
      <c r="D96" s="42" t="s">
        <v>42</v>
      </c>
      <c r="E96" s="42" t="s">
        <v>292</v>
      </c>
      <c r="F96" s="116" t="s">
        <v>56</v>
      </c>
      <c r="G96" s="56" t="s">
        <v>484</v>
      </c>
      <c r="H96" s="86" t="s">
        <v>269</v>
      </c>
      <c r="I96" s="155">
        <v>15600</v>
      </c>
      <c r="J96" s="74">
        <f t="shared" si="23"/>
        <v>15600</v>
      </c>
      <c r="K96" s="156">
        <v>0</v>
      </c>
      <c r="L96" s="155"/>
      <c r="M96" s="92">
        <v>5000</v>
      </c>
      <c r="N96" s="74">
        <f t="shared" si="19"/>
        <v>5000</v>
      </c>
      <c r="O96" s="56" t="s">
        <v>485</v>
      </c>
      <c r="P96" s="157" t="s">
        <v>119</v>
      </c>
      <c r="Q96" s="146"/>
      <c r="R96" s="146"/>
      <c r="S96" s="155">
        <v>0</v>
      </c>
      <c r="T96" s="155" t="e">
        <f>#REF!</f>
        <v>#REF!</v>
      </c>
      <c r="U96" s="155"/>
      <c r="V96" s="15">
        <f t="shared" si="22"/>
        <v>0</v>
      </c>
      <c r="W96" s="160" t="e">
        <f>#REF!</f>
        <v>#REF!</v>
      </c>
      <c r="X96" s="146"/>
      <c r="Y96" s="146"/>
      <c r="Z96" s="166" t="s">
        <v>297</v>
      </c>
      <c r="AA96" s="42" t="s">
        <v>260</v>
      </c>
      <c r="AB96" s="42" t="s">
        <v>261</v>
      </c>
      <c r="AD96" s="167" t="s">
        <v>298</v>
      </c>
      <c r="AE96" s="168" t="s">
        <v>299</v>
      </c>
      <c r="AF96" s="146">
        <v>1</v>
      </c>
      <c r="AG96" s="146"/>
      <c r="AH96" s="157">
        <v>1</v>
      </c>
      <c r="AI96" s="146"/>
      <c r="AJ96" s="157"/>
      <c r="AK96" s="160"/>
    </row>
    <row r="97" spans="1:37" s="17" customFormat="1" ht="47.25" outlineLevel="1">
      <c r="A97" s="146"/>
      <c r="B97" s="21">
        <f>SUBTOTAL(3,F$9:F97)</f>
        <v>88</v>
      </c>
      <c r="C97" s="56" t="s">
        <v>486</v>
      </c>
      <c r="D97" s="42" t="s">
        <v>42</v>
      </c>
      <c r="E97" s="42" t="s">
        <v>292</v>
      </c>
      <c r="F97" s="116" t="s">
        <v>124</v>
      </c>
      <c r="G97" s="56" t="s">
        <v>487</v>
      </c>
      <c r="H97" s="86" t="s">
        <v>269</v>
      </c>
      <c r="I97" s="155">
        <v>5700</v>
      </c>
      <c r="J97" s="74">
        <f t="shared" si="23"/>
        <v>5700</v>
      </c>
      <c r="K97" s="156">
        <v>0</v>
      </c>
      <c r="L97" s="155"/>
      <c r="M97" s="92">
        <v>3500</v>
      </c>
      <c r="N97" s="74">
        <f t="shared" si="19"/>
        <v>3500</v>
      </c>
      <c r="O97" s="56" t="s">
        <v>488</v>
      </c>
      <c r="P97" s="157" t="s">
        <v>282</v>
      </c>
      <c r="Q97" s="146"/>
      <c r="R97" s="146"/>
      <c r="S97" s="155">
        <v>0</v>
      </c>
      <c r="T97" s="155" t="e">
        <f>#REF!</f>
        <v>#REF!</v>
      </c>
      <c r="U97" s="155"/>
      <c r="V97" s="15">
        <f t="shared" si="22"/>
        <v>0</v>
      </c>
      <c r="W97" s="160" t="e">
        <f>#REF!</f>
        <v>#REF!</v>
      </c>
      <c r="X97" s="146"/>
      <c r="Y97" s="146"/>
      <c r="Z97" s="166" t="s">
        <v>313</v>
      </c>
      <c r="AA97" s="42" t="s">
        <v>260</v>
      </c>
      <c r="AB97" s="42" t="s">
        <v>261</v>
      </c>
      <c r="AD97" s="167" t="s">
        <v>298</v>
      </c>
      <c r="AE97" s="168" t="s">
        <v>299</v>
      </c>
      <c r="AF97" s="146">
        <v>1</v>
      </c>
      <c r="AG97" s="146"/>
      <c r="AH97" s="157">
        <v>1</v>
      </c>
      <c r="AI97" s="146"/>
      <c r="AJ97" s="157"/>
      <c r="AK97" s="160"/>
    </row>
    <row r="98" spans="1:37" s="17" customFormat="1" ht="47.25" outlineLevel="1">
      <c r="A98" s="146"/>
      <c r="B98" s="21">
        <f>SUBTOTAL(3,F$9:F98)</f>
        <v>89</v>
      </c>
      <c r="C98" s="56" t="s">
        <v>489</v>
      </c>
      <c r="D98" s="42" t="s">
        <v>42</v>
      </c>
      <c r="E98" s="42" t="s">
        <v>292</v>
      </c>
      <c r="F98" s="116" t="s">
        <v>124</v>
      </c>
      <c r="G98" s="56" t="s">
        <v>490</v>
      </c>
      <c r="H98" s="86" t="s">
        <v>269</v>
      </c>
      <c r="I98" s="155">
        <v>5000</v>
      </c>
      <c r="J98" s="74">
        <f t="shared" si="23"/>
        <v>5000</v>
      </c>
      <c r="K98" s="156">
        <v>0</v>
      </c>
      <c r="L98" s="155"/>
      <c r="M98" s="92">
        <v>3000</v>
      </c>
      <c r="N98" s="74">
        <f t="shared" si="19"/>
        <v>3000</v>
      </c>
      <c r="O98" s="56" t="s">
        <v>491</v>
      </c>
      <c r="P98" s="157" t="s">
        <v>282</v>
      </c>
      <c r="Q98" s="146"/>
      <c r="R98" s="146"/>
      <c r="S98" s="155">
        <v>0</v>
      </c>
      <c r="T98" s="155" t="e">
        <f>#REF!</f>
        <v>#REF!</v>
      </c>
      <c r="U98" s="155"/>
      <c r="V98" s="15">
        <f t="shared" si="22"/>
        <v>0</v>
      </c>
      <c r="W98" s="160" t="e">
        <f>#REF!</f>
        <v>#REF!</v>
      </c>
      <c r="X98" s="146"/>
      <c r="Y98" s="146"/>
      <c r="Z98" s="166" t="s">
        <v>313</v>
      </c>
      <c r="AA98" s="42" t="s">
        <v>260</v>
      </c>
      <c r="AB98" s="42" t="s">
        <v>261</v>
      </c>
      <c r="AD98" s="167" t="s">
        <v>298</v>
      </c>
      <c r="AE98" s="168" t="s">
        <v>299</v>
      </c>
      <c r="AF98" s="146">
        <v>1</v>
      </c>
      <c r="AG98" s="146"/>
      <c r="AH98" s="157">
        <v>1</v>
      </c>
      <c r="AI98" s="146"/>
      <c r="AJ98" s="157"/>
      <c r="AK98" s="160"/>
    </row>
    <row r="99" spans="1:37" s="17" customFormat="1" ht="31.5" outlineLevel="1">
      <c r="A99" s="146"/>
      <c r="B99" s="21">
        <f>SUBTOTAL(3,F$9:F99)</f>
        <v>90</v>
      </c>
      <c r="C99" s="56" t="s">
        <v>492</v>
      </c>
      <c r="D99" s="42" t="s">
        <v>42</v>
      </c>
      <c r="E99" s="42" t="s">
        <v>292</v>
      </c>
      <c r="F99" s="116" t="s">
        <v>124</v>
      </c>
      <c r="G99" s="56" t="s">
        <v>493</v>
      </c>
      <c r="H99" s="86" t="s">
        <v>269</v>
      </c>
      <c r="I99" s="155">
        <v>10000</v>
      </c>
      <c r="J99" s="74">
        <f t="shared" si="23"/>
        <v>10000</v>
      </c>
      <c r="K99" s="156">
        <v>0</v>
      </c>
      <c r="L99" s="155"/>
      <c r="M99" s="92">
        <v>5000</v>
      </c>
      <c r="N99" s="74">
        <f t="shared" si="19"/>
        <v>5000</v>
      </c>
      <c r="O99" s="56" t="s">
        <v>485</v>
      </c>
      <c r="P99" s="157" t="s">
        <v>119</v>
      </c>
      <c r="Q99" s="146"/>
      <c r="R99" s="146"/>
      <c r="S99" s="155">
        <v>0</v>
      </c>
      <c r="T99" s="155" t="e">
        <f>#REF!</f>
        <v>#REF!</v>
      </c>
      <c r="U99" s="155"/>
      <c r="V99" s="15">
        <f t="shared" si="22"/>
        <v>0</v>
      </c>
      <c r="W99" s="160" t="e">
        <f>#REF!</f>
        <v>#REF!</v>
      </c>
      <c r="X99" s="146"/>
      <c r="Y99" s="146"/>
      <c r="Z99" s="166" t="s">
        <v>313</v>
      </c>
      <c r="AA99" s="42" t="s">
        <v>260</v>
      </c>
      <c r="AB99" s="42" t="s">
        <v>261</v>
      </c>
      <c r="AD99" s="167" t="s">
        <v>298</v>
      </c>
      <c r="AE99" s="168" t="s">
        <v>299</v>
      </c>
      <c r="AF99" s="146">
        <v>1</v>
      </c>
      <c r="AG99" s="146"/>
      <c r="AH99" s="157">
        <v>1</v>
      </c>
      <c r="AI99" s="146"/>
      <c r="AJ99" s="157"/>
      <c r="AK99" s="160"/>
    </row>
    <row r="100" spans="1:38" s="18" customFormat="1" ht="63" outlineLevel="1">
      <c r="A100" s="20"/>
      <c r="B100" s="21">
        <f>SUBTOTAL(3,F$9:F100)</f>
        <v>91</v>
      </c>
      <c r="C100" s="14" t="s">
        <v>494</v>
      </c>
      <c r="D100" s="42" t="s">
        <v>42</v>
      </c>
      <c r="E100" s="42" t="s">
        <v>292</v>
      </c>
      <c r="F100" s="42" t="s">
        <v>56</v>
      </c>
      <c r="G100" s="147" t="s">
        <v>495</v>
      </c>
      <c r="H100" s="21" t="s">
        <v>401</v>
      </c>
      <c r="I100" s="74">
        <v>50000</v>
      </c>
      <c r="J100" s="74">
        <f t="shared" si="23"/>
        <v>50000</v>
      </c>
      <c r="K100" s="73">
        <v>0</v>
      </c>
      <c r="L100" s="74"/>
      <c r="M100" s="74">
        <v>3000</v>
      </c>
      <c r="N100" s="74">
        <f t="shared" si="19"/>
        <v>3000</v>
      </c>
      <c r="O100" s="41" t="s">
        <v>496</v>
      </c>
      <c r="P100" s="21" t="s">
        <v>119</v>
      </c>
      <c r="Q100" s="15"/>
      <c r="R100" s="86"/>
      <c r="S100" s="74">
        <v>0</v>
      </c>
      <c r="T100" s="74" t="e">
        <f>#REF!</f>
        <v>#REF!</v>
      </c>
      <c r="U100" s="91" t="e">
        <f>T100+S100</f>
        <v>#REF!</v>
      </c>
      <c r="V100" s="15" t="e">
        <f t="shared" si="22"/>
        <v>#REF!</v>
      </c>
      <c r="W100" s="14" t="e">
        <f>#REF!</f>
        <v>#REF!</v>
      </c>
      <c r="X100" s="8"/>
      <c r="Y100" s="165"/>
      <c r="Z100" s="42" t="s">
        <v>497</v>
      </c>
      <c r="AA100" s="42" t="s">
        <v>260</v>
      </c>
      <c r="AB100" s="42" t="s">
        <v>261</v>
      </c>
      <c r="AD100" s="46" t="s">
        <v>298</v>
      </c>
      <c r="AE100" s="42" t="s">
        <v>299</v>
      </c>
      <c r="AF100" s="21">
        <v>1</v>
      </c>
      <c r="AG100" s="21"/>
      <c r="AH100" s="21"/>
      <c r="AI100" s="124"/>
      <c r="AJ100" s="124"/>
      <c r="AK100" s="14"/>
      <c r="AL100" s="11"/>
    </row>
    <row r="101" spans="1:253" s="7" customFormat="1" ht="31.5" outlineLevel="1">
      <c r="A101" s="21"/>
      <c r="B101" s="21">
        <f>SUBTOTAL(3,F$9:F101)</f>
        <v>92</v>
      </c>
      <c r="C101" s="51" t="s">
        <v>498</v>
      </c>
      <c r="D101" s="42" t="s">
        <v>42</v>
      </c>
      <c r="E101" s="42" t="s">
        <v>292</v>
      </c>
      <c r="F101" s="42" t="s">
        <v>124</v>
      </c>
      <c r="G101" s="51" t="s">
        <v>499</v>
      </c>
      <c r="H101" s="53" t="s">
        <v>175</v>
      </c>
      <c r="I101" s="74">
        <v>12000</v>
      </c>
      <c r="J101" s="74">
        <f t="shared" si="23"/>
        <v>12000</v>
      </c>
      <c r="K101" s="77">
        <v>160</v>
      </c>
      <c r="L101" s="74"/>
      <c r="M101" s="77">
        <v>1500</v>
      </c>
      <c r="N101" s="74">
        <f t="shared" si="19"/>
        <v>1500</v>
      </c>
      <c r="O101" s="41" t="s">
        <v>500</v>
      </c>
      <c r="P101" s="124" t="s">
        <v>119</v>
      </c>
      <c r="Q101" s="8"/>
      <c r="R101" s="49"/>
      <c r="S101" s="129">
        <v>0</v>
      </c>
      <c r="T101" s="129" t="e">
        <f>#REF!</f>
        <v>#REF!</v>
      </c>
      <c r="U101" s="129"/>
      <c r="V101" s="15">
        <f t="shared" si="22"/>
        <v>0</v>
      </c>
      <c r="W101" s="129" t="e">
        <f>#REF!</f>
        <v>#REF!</v>
      </c>
      <c r="X101" s="129"/>
      <c r="Y101" s="129"/>
      <c r="Z101" s="42" t="s">
        <v>313</v>
      </c>
      <c r="AA101" s="169" t="s">
        <v>501</v>
      </c>
      <c r="AB101" s="170" t="s">
        <v>261</v>
      </c>
      <c r="AD101" s="50" t="s">
        <v>298</v>
      </c>
      <c r="AE101" s="171" t="s">
        <v>299</v>
      </c>
      <c r="AF101" s="129">
        <v>1</v>
      </c>
      <c r="AG101" s="129"/>
      <c r="AH101" s="106">
        <v>1</v>
      </c>
      <c r="AI101" s="129"/>
      <c r="AJ101" s="129"/>
      <c r="AK101" s="107"/>
      <c r="AL101" s="11"/>
      <c r="AM101" s="11"/>
      <c r="AN101" s="11"/>
      <c r="AO101" s="11"/>
      <c r="AP101" s="11"/>
      <c r="AQ101" s="11"/>
      <c r="AR101" s="11"/>
      <c r="AS101" s="11"/>
      <c r="AT101" s="11"/>
      <c r="AU101" s="180" t="s">
        <v>298</v>
      </c>
      <c r="AV101" s="11"/>
      <c r="AW101" s="11"/>
      <c r="AX101" s="11"/>
      <c r="AY101" s="11"/>
      <c r="AZ101" s="11"/>
      <c r="BA101" s="11">
        <v>1</v>
      </c>
      <c r="BB101" s="11"/>
      <c r="BC101" s="11"/>
      <c r="BD101" s="11"/>
      <c r="BE101" s="11"/>
      <c r="BF101" s="11"/>
      <c r="BG101" s="11"/>
      <c r="BH101" s="11"/>
      <c r="BK101" s="60"/>
      <c r="BL101" s="21"/>
      <c r="BM101" s="110"/>
      <c r="BN101" s="49"/>
      <c r="BO101" s="49"/>
      <c r="BP101" s="110"/>
      <c r="BQ101" s="49"/>
      <c r="BR101" s="76"/>
      <c r="BS101" s="73"/>
      <c r="BT101" s="76"/>
      <c r="BU101" s="110"/>
      <c r="BV101" s="49"/>
      <c r="BW101" s="49"/>
      <c r="BX101" s="21"/>
      <c r="BY101" s="21"/>
      <c r="BZ101" s="21"/>
      <c r="CA101" s="21"/>
      <c r="CB101" s="5"/>
      <c r="CC101" s="5"/>
      <c r="CD101" s="143"/>
      <c r="CE101" s="143"/>
      <c r="CF101" s="143"/>
      <c r="CG101" s="143"/>
      <c r="CJ101" s="144"/>
      <c r="CK101" s="118"/>
      <c r="CM101" s="144"/>
      <c r="CT101" s="60"/>
      <c r="CU101" s="21"/>
      <c r="CV101" s="110"/>
      <c r="CW101" s="49"/>
      <c r="CX101" s="49"/>
      <c r="CY101" s="76"/>
      <c r="CZ101" s="73"/>
      <c r="DA101" s="76"/>
      <c r="DB101" s="21"/>
      <c r="DC101" s="21"/>
      <c r="DD101" s="5"/>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HX101" s="21"/>
      <c r="HY101" s="13"/>
      <c r="HZ101" s="53"/>
      <c r="IA101" s="110"/>
      <c r="IB101" s="21"/>
      <c r="IC101" s="74"/>
      <c r="ID101" s="73"/>
      <c r="IE101" s="73"/>
      <c r="IF101" s="14"/>
      <c r="IG101" s="21"/>
      <c r="IH101" s="49"/>
      <c r="II101" s="21"/>
      <c r="IJ101" s="49"/>
      <c r="IK101" s="49"/>
      <c r="IL101" s="21"/>
      <c r="IM101" s="124"/>
      <c r="IN101" s="8"/>
      <c r="IO101" s="49"/>
      <c r="IP101" s="11"/>
      <c r="IQ101" s="11"/>
      <c r="IR101" s="11"/>
      <c r="IS101" s="11"/>
    </row>
    <row r="102" spans="1:253" s="7" customFormat="1" ht="31.5" outlineLevel="1">
      <c r="A102" s="21"/>
      <c r="B102" s="21">
        <f>SUBTOTAL(3,F$9:F102)</f>
        <v>93</v>
      </c>
      <c r="C102" s="51" t="s">
        <v>502</v>
      </c>
      <c r="D102" s="42" t="s">
        <v>42</v>
      </c>
      <c r="E102" s="42" t="s">
        <v>292</v>
      </c>
      <c r="F102" s="42" t="s">
        <v>73</v>
      </c>
      <c r="G102" s="51" t="s">
        <v>503</v>
      </c>
      <c r="H102" s="53" t="s">
        <v>175</v>
      </c>
      <c r="I102" s="74">
        <v>20000</v>
      </c>
      <c r="J102" s="74">
        <f aca="true" t="shared" si="24" ref="J102:J107">I102</f>
        <v>20000</v>
      </c>
      <c r="K102" s="77">
        <v>200</v>
      </c>
      <c r="L102" s="74"/>
      <c r="M102" s="77">
        <v>8000</v>
      </c>
      <c r="N102" s="74">
        <f t="shared" si="19"/>
        <v>8000</v>
      </c>
      <c r="O102" s="41" t="s">
        <v>500</v>
      </c>
      <c r="P102" s="124" t="s">
        <v>119</v>
      </c>
      <c r="Q102" s="8"/>
      <c r="R102" s="49"/>
      <c r="S102" s="129">
        <v>0</v>
      </c>
      <c r="T102" s="129" t="e">
        <f>#REF!</f>
        <v>#REF!</v>
      </c>
      <c r="U102" s="129"/>
      <c r="V102" s="15">
        <f t="shared" si="22"/>
        <v>0</v>
      </c>
      <c r="W102" s="129" t="e">
        <f>#REF!</f>
        <v>#REF!</v>
      </c>
      <c r="X102" s="129"/>
      <c r="Y102" s="129"/>
      <c r="Z102" s="42" t="s">
        <v>366</v>
      </c>
      <c r="AA102" s="169" t="s">
        <v>501</v>
      </c>
      <c r="AB102" s="170" t="s">
        <v>261</v>
      </c>
      <c r="AD102" s="50" t="s">
        <v>298</v>
      </c>
      <c r="AE102" s="171" t="s">
        <v>299</v>
      </c>
      <c r="AF102" s="129">
        <v>1</v>
      </c>
      <c r="AG102" s="129"/>
      <c r="AH102" s="106">
        <v>1</v>
      </c>
      <c r="AI102" s="129"/>
      <c r="AJ102" s="129"/>
      <c r="AK102" s="107"/>
      <c r="AL102" s="11"/>
      <c r="AM102" s="11"/>
      <c r="AN102" s="11"/>
      <c r="AO102" s="11"/>
      <c r="AP102" s="11"/>
      <c r="AQ102" s="11"/>
      <c r="AR102" s="11"/>
      <c r="AS102" s="11"/>
      <c r="AT102" s="11"/>
      <c r="AU102" s="180" t="s">
        <v>298</v>
      </c>
      <c r="AV102" s="11"/>
      <c r="AW102" s="11"/>
      <c r="AX102" s="11"/>
      <c r="AY102" s="11"/>
      <c r="AZ102" s="11"/>
      <c r="BA102" s="11">
        <v>1</v>
      </c>
      <c r="BB102" s="11"/>
      <c r="BC102" s="11"/>
      <c r="BD102" s="11"/>
      <c r="BE102" s="11"/>
      <c r="BF102" s="11"/>
      <c r="BG102" s="11"/>
      <c r="BH102" s="11"/>
      <c r="BK102" s="60"/>
      <c r="BL102" s="21"/>
      <c r="BM102" s="110"/>
      <c r="BN102" s="49"/>
      <c r="BO102" s="49"/>
      <c r="BP102" s="110"/>
      <c r="BQ102" s="49"/>
      <c r="BR102" s="76"/>
      <c r="BS102" s="73"/>
      <c r="BT102" s="76"/>
      <c r="BU102" s="110"/>
      <c r="BV102" s="49"/>
      <c r="BW102" s="49"/>
      <c r="BX102" s="21"/>
      <c r="BY102" s="21"/>
      <c r="BZ102" s="21"/>
      <c r="CA102" s="21"/>
      <c r="CB102" s="5"/>
      <c r="CC102" s="5"/>
      <c r="CD102" s="143"/>
      <c r="CE102" s="143"/>
      <c r="CF102" s="143"/>
      <c r="CG102" s="143"/>
      <c r="CJ102" s="144"/>
      <c r="CK102" s="118"/>
      <c r="CM102" s="144"/>
      <c r="CT102" s="60"/>
      <c r="CU102" s="21"/>
      <c r="CV102" s="110"/>
      <c r="CW102" s="49"/>
      <c r="CX102" s="49"/>
      <c r="CY102" s="76"/>
      <c r="CZ102" s="73"/>
      <c r="DA102" s="76"/>
      <c r="DB102" s="21"/>
      <c r="DC102" s="21"/>
      <c r="DD102" s="5"/>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HX102" s="21"/>
      <c r="HY102" s="13"/>
      <c r="HZ102" s="53"/>
      <c r="IA102" s="110"/>
      <c r="IB102" s="21"/>
      <c r="IC102" s="74"/>
      <c r="ID102" s="73"/>
      <c r="IE102" s="73"/>
      <c r="IF102" s="14"/>
      <c r="IG102" s="21"/>
      <c r="IH102" s="49"/>
      <c r="II102" s="21"/>
      <c r="IJ102" s="49"/>
      <c r="IK102" s="49"/>
      <c r="IL102" s="21"/>
      <c r="IM102" s="124"/>
      <c r="IN102" s="8"/>
      <c r="IO102" s="49"/>
      <c r="IP102" s="11"/>
      <c r="IQ102" s="11"/>
      <c r="IR102" s="11"/>
      <c r="IS102" s="11"/>
    </row>
    <row r="103" spans="1:253" s="7" customFormat="1" ht="31.5" outlineLevel="1">
      <c r="A103" s="21"/>
      <c r="B103" s="21">
        <f>SUBTOTAL(3,F$9:F103)</f>
        <v>94</v>
      </c>
      <c r="C103" s="51" t="s">
        <v>504</v>
      </c>
      <c r="D103" s="42" t="s">
        <v>42</v>
      </c>
      <c r="E103" s="42" t="s">
        <v>292</v>
      </c>
      <c r="F103" s="42" t="s">
        <v>56</v>
      </c>
      <c r="G103" s="51" t="s">
        <v>505</v>
      </c>
      <c r="H103" s="53" t="s">
        <v>175</v>
      </c>
      <c r="I103" s="74">
        <v>20000</v>
      </c>
      <c r="J103" s="74">
        <f t="shared" si="24"/>
        <v>20000</v>
      </c>
      <c r="K103" s="77">
        <v>0</v>
      </c>
      <c r="L103" s="74"/>
      <c r="M103" s="77">
        <v>2000</v>
      </c>
      <c r="N103" s="74">
        <f t="shared" si="19"/>
        <v>2000</v>
      </c>
      <c r="O103" s="41" t="s">
        <v>506</v>
      </c>
      <c r="P103" s="124" t="s">
        <v>48</v>
      </c>
      <c r="Q103" s="8"/>
      <c r="R103" s="49"/>
      <c r="S103" s="129">
        <v>0</v>
      </c>
      <c r="T103" s="129" t="e">
        <f>#REF!</f>
        <v>#REF!</v>
      </c>
      <c r="U103" s="129"/>
      <c r="V103" s="15">
        <f t="shared" si="22"/>
        <v>0</v>
      </c>
      <c r="W103" s="129" t="e">
        <f>#REF!</f>
        <v>#REF!</v>
      </c>
      <c r="X103" s="129"/>
      <c r="Y103" s="129"/>
      <c r="Z103" s="42" t="s">
        <v>297</v>
      </c>
      <c r="AA103" s="169" t="s">
        <v>501</v>
      </c>
      <c r="AB103" s="170" t="s">
        <v>261</v>
      </c>
      <c r="AD103" s="50" t="s">
        <v>298</v>
      </c>
      <c r="AE103" s="171" t="s">
        <v>299</v>
      </c>
      <c r="AF103" s="129">
        <v>1</v>
      </c>
      <c r="AG103" s="129"/>
      <c r="AH103" s="106">
        <v>1</v>
      </c>
      <c r="AI103" s="129"/>
      <c r="AJ103" s="129"/>
      <c r="AK103" s="107"/>
      <c r="AL103" s="11"/>
      <c r="AM103" s="11"/>
      <c r="AN103" s="11"/>
      <c r="AO103" s="11"/>
      <c r="AP103" s="11"/>
      <c r="AQ103" s="11"/>
      <c r="AR103" s="11"/>
      <c r="AS103" s="11"/>
      <c r="AT103" s="11"/>
      <c r="AU103" s="180" t="s">
        <v>298</v>
      </c>
      <c r="AV103" s="11"/>
      <c r="AW103" s="11"/>
      <c r="AX103" s="11"/>
      <c r="AY103" s="11"/>
      <c r="AZ103" s="11"/>
      <c r="BA103" s="11">
        <v>1</v>
      </c>
      <c r="BB103" s="11"/>
      <c r="BC103" s="11"/>
      <c r="BD103" s="11"/>
      <c r="BE103" s="11"/>
      <c r="BF103" s="11"/>
      <c r="BG103" s="11"/>
      <c r="BH103" s="11"/>
      <c r="BK103" s="60"/>
      <c r="BL103" s="21"/>
      <c r="BM103" s="110"/>
      <c r="BN103" s="49"/>
      <c r="BO103" s="49"/>
      <c r="BP103" s="110"/>
      <c r="BQ103" s="49"/>
      <c r="BR103" s="76"/>
      <c r="BS103" s="73"/>
      <c r="BT103" s="76"/>
      <c r="BU103" s="110"/>
      <c r="BV103" s="49"/>
      <c r="BW103" s="49"/>
      <c r="BX103" s="21"/>
      <c r="BY103" s="21"/>
      <c r="BZ103" s="21"/>
      <c r="CA103" s="21"/>
      <c r="CB103" s="5"/>
      <c r="CC103" s="5"/>
      <c r="CD103" s="143"/>
      <c r="CE103" s="143"/>
      <c r="CF103" s="143"/>
      <c r="CG103" s="143"/>
      <c r="CJ103" s="144"/>
      <c r="CK103" s="118"/>
      <c r="CM103" s="144"/>
      <c r="CT103" s="60"/>
      <c r="CU103" s="21"/>
      <c r="CV103" s="110"/>
      <c r="CW103" s="49"/>
      <c r="CX103" s="49"/>
      <c r="CY103" s="76"/>
      <c r="CZ103" s="73"/>
      <c r="DA103" s="76"/>
      <c r="DB103" s="21"/>
      <c r="DC103" s="21"/>
      <c r="DD103" s="5"/>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HX103" s="21"/>
      <c r="HY103" s="13"/>
      <c r="HZ103" s="53"/>
      <c r="IA103" s="110"/>
      <c r="IB103" s="21"/>
      <c r="IC103" s="74"/>
      <c r="ID103" s="73"/>
      <c r="IE103" s="73"/>
      <c r="IF103" s="14"/>
      <c r="IG103" s="21"/>
      <c r="IH103" s="49"/>
      <c r="II103" s="21"/>
      <c r="IJ103" s="49"/>
      <c r="IK103" s="49"/>
      <c r="IL103" s="21"/>
      <c r="IM103" s="124"/>
      <c r="IN103" s="8"/>
      <c r="IO103" s="49"/>
      <c r="IP103" s="11"/>
      <c r="IQ103" s="11"/>
      <c r="IR103" s="11"/>
      <c r="IS103" s="11"/>
    </row>
    <row r="104" spans="1:253" s="7" customFormat="1" ht="78.75" outlineLevel="1">
      <c r="A104" s="21"/>
      <c r="B104" s="21">
        <f>SUBTOTAL(3,F$9:F104)</f>
        <v>95</v>
      </c>
      <c r="C104" s="51" t="s">
        <v>507</v>
      </c>
      <c r="D104" s="42" t="s">
        <v>42</v>
      </c>
      <c r="E104" s="42" t="s">
        <v>292</v>
      </c>
      <c r="F104" s="42" t="s">
        <v>124</v>
      </c>
      <c r="G104" s="51" t="s">
        <v>508</v>
      </c>
      <c r="H104" s="53" t="s">
        <v>269</v>
      </c>
      <c r="I104" s="74">
        <v>150000</v>
      </c>
      <c r="J104" s="74">
        <f t="shared" si="24"/>
        <v>150000</v>
      </c>
      <c r="K104" s="77">
        <v>0</v>
      </c>
      <c r="L104" s="74"/>
      <c r="M104" s="77">
        <v>5000</v>
      </c>
      <c r="N104" s="74">
        <f t="shared" si="19"/>
        <v>5000</v>
      </c>
      <c r="O104" s="41" t="s">
        <v>509</v>
      </c>
      <c r="P104" s="124" t="s">
        <v>282</v>
      </c>
      <c r="Q104" s="8"/>
      <c r="R104" s="49"/>
      <c r="S104" s="129">
        <v>0</v>
      </c>
      <c r="T104" s="129" t="e">
        <f>#REF!</f>
        <v>#REF!</v>
      </c>
      <c r="U104" s="129"/>
      <c r="V104" s="15">
        <f t="shared" si="22"/>
        <v>0</v>
      </c>
      <c r="W104" s="129" t="e">
        <f>#REF!</f>
        <v>#REF!</v>
      </c>
      <c r="X104" s="129"/>
      <c r="Y104" s="129"/>
      <c r="Z104" s="42" t="s">
        <v>313</v>
      </c>
      <c r="AA104" s="169" t="s">
        <v>501</v>
      </c>
      <c r="AB104" s="170" t="s">
        <v>261</v>
      </c>
      <c r="AD104" s="50" t="s">
        <v>298</v>
      </c>
      <c r="AE104" s="171" t="s">
        <v>299</v>
      </c>
      <c r="AF104" s="129">
        <v>1</v>
      </c>
      <c r="AG104" s="129"/>
      <c r="AH104" s="106">
        <v>1</v>
      </c>
      <c r="AI104" s="129"/>
      <c r="AJ104" s="129"/>
      <c r="AK104" s="107"/>
      <c r="AL104" s="11"/>
      <c r="AM104" s="11"/>
      <c r="AN104" s="11"/>
      <c r="AO104" s="11"/>
      <c r="AP104" s="11"/>
      <c r="AQ104" s="11"/>
      <c r="AR104" s="11"/>
      <c r="AS104" s="11"/>
      <c r="AT104" s="11"/>
      <c r="AU104" s="180" t="s">
        <v>298</v>
      </c>
      <c r="AV104" s="11"/>
      <c r="AW104" s="11"/>
      <c r="AX104" s="11"/>
      <c r="AY104" s="11"/>
      <c r="AZ104" s="11"/>
      <c r="BA104" s="11">
        <v>1</v>
      </c>
      <c r="BB104" s="11"/>
      <c r="BC104" s="11"/>
      <c r="BD104" s="11"/>
      <c r="BE104" s="11"/>
      <c r="BF104" s="11"/>
      <c r="BG104" s="11"/>
      <c r="BH104" s="11"/>
      <c r="BK104" s="60"/>
      <c r="BL104" s="21"/>
      <c r="BM104" s="110"/>
      <c r="BN104" s="49"/>
      <c r="BO104" s="49"/>
      <c r="BP104" s="110"/>
      <c r="BQ104" s="49"/>
      <c r="BR104" s="76"/>
      <c r="BS104" s="73"/>
      <c r="BT104" s="76"/>
      <c r="BU104" s="110"/>
      <c r="BV104" s="49"/>
      <c r="BW104" s="49"/>
      <c r="BX104" s="21"/>
      <c r="BY104" s="21"/>
      <c r="BZ104" s="21"/>
      <c r="CA104" s="21"/>
      <c r="CB104" s="5"/>
      <c r="CC104" s="5"/>
      <c r="CD104" s="143"/>
      <c r="CE104" s="143"/>
      <c r="CF104" s="143"/>
      <c r="CG104" s="143"/>
      <c r="CJ104" s="144"/>
      <c r="CK104" s="118"/>
      <c r="CM104" s="144"/>
      <c r="CT104" s="60"/>
      <c r="CU104" s="21"/>
      <c r="CV104" s="110"/>
      <c r="CW104" s="49"/>
      <c r="CX104" s="49"/>
      <c r="CY104" s="76"/>
      <c r="CZ104" s="73"/>
      <c r="DA104" s="76"/>
      <c r="DB104" s="21"/>
      <c r="DC104" s="21"/>
      <c r="DD104" s="5"/>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HX104" s="21"/>
      <c r="HY104" s="13"/>
      <c r="HZ104" s="53"/>
      <c r="IA104" s="110"/>
      <c r="IB104" s="21"/>
      <c r="IC104" s="74"/>
      <c r="ID104" s="73"/>
      <c r="IE104" s="73"/>
      <c r="IF104" s="14"/>
      <c r="IG104" s="21"/>
      <c r="IH104" s="49"/>
      <c r="II104" s="21"/>
      <c r="IJ104" s="49"/>
      <c r="IK104" s="49"/>
      <c r="IL104" s="21"/>
      <c r="IM104" s="124"/>
      <c r="IN104" s="8"/>
      <c r="IO104" s="49"/>
      <c r="IP104" s="11"/>
      <c r="IQ104" s="11"/>
      <c r="IR104" s="11"/>
      <c r="IS104" s="11"/>
    </row>
    <row r="105" spans="1:253" s="7" customFormat="1" ht="63" outlineLevel="1">
      <c r="A105" s="21"/>
      <c r="B105" s="21">
        <f>SUBTOTAL(3,F$9:F105)</f>
        <v>96</v>
      </c>
      <c r="C105" s="51" t="s">
        <v>510</v>
      </c>
      <c r="D105" s="42" t="s">
        <v>42</v>
      </c>
      <c r="E105" s="42" t="s">
        <v>292</v>
      </c>
      <c r="F105" s="42" t="s">
        <v>56</v>
      </c>
      <c r="G105" s="51" t="s">
        <v>511</v>
      </c>
      <c r="H105" s="53" t="s">
        <v>175</v>
      </c>
      <c r="I105" s="74">
        <v>50000</v>
      </c>
      <c r="J105" s="74">
        <f t="shared" si="24"/>
        <v>50000</v>
      </c>
      <c r="K105" s="77">
        <v>0</v>
      </c>
      <c r="L105" s="74"/>
      <c r="M105" s="77">
        <v>5000</v>
      </c>
      <c r="N105" s="74">
        <f t="shared" si="19"/>
        <v>5000</v>
      </c>
      <c r="O105" s="41" t="s">
        <v>512</v>
      </c>
      <c r="P105" s="124" t="s">
        <v>119</v>
      </c>
      <c r="Q105" s="8"/>
      <c r="R105" s="49"/>
      <c r="S105" s="129">
        <v>0</v>
      </c>
      <c r="T105" s="129" t="e">
        <f>#REF!</f>
        <v>#REF!</v>
      </c>
      <c r="U105" s="129"/>
      <c r="V105" s="15">
        <f t="shared" si="22"/>
        <v>0</v>
      </c>
      <c r="W105" s="129" t="e">
        <f>#REF!</f>
        <v>#REF!</v>
      </c>
      <c r="X105" s="129"/>
      <c r="Y105" s="129"/>
      <c r="Z105" s="42" t="s">
        <v>297</v>
      </c>
      <c r="AA105" s="169" t="s">
        <v>260</v>
      </c>
      <c r="AB105" s="170" t="s">
        <v>261</v>
      </c>
      <c r="AD105" s="50" t="s">
        <v>298</v>
      </c>
      <c r="AE105" s="171" t="s">
        <v>299</v>
      </c>
      <c r="AF105" s="129">
        <v>1</v>
      </c>
      <c r="AG105" s="129"/>
      <c r="AH105" s="106">
        <v>1</v>
      </c>
      <c r="AI105" s="129"/>
      <c r="AJ105" s="129"/>
      <c r="AK105" s="107"/>
      <c r="AL105" s="11"/>
      <c r="AM105" s="11"/>
      <c r="AN105" s="11"/>
      <c r="AO105" s="11"/>
      <c r="AP105" s="11"/>
      <c r="AQ105" s="11"/>
      <c r="AR105" s="11"/>
      <c r="AS105" s="11"/>
      <c r="AT105" s="11"/>
      <c r="AU105" s="180" t="s">
        <v>298</v>
      </c>
      <c r="AV105" s="11"/>
      <c r="AW105" s="11"/>
      <c r="AX105" s="11"/>
      <c r="AY105" s="11"/>
      <c r="AZ105" s="11"/>
      <c r="BA105" s="11">
        <v>1</v>
      </c>
      <c r="BB105" s="11"/>
      <c r="BC105" s="11"/>
      <c r="BD105" s="11"/>
      <c r="BE105" s="11"/>
      <c r="BF105" s="11"/>
      <c r="BG105" s="11"/>
      <c r="BH105" s="11"/>
      <c r="BK105" s="60"/>
      <c r="BL105" s="21"/>
      <c r="BM105" s="110"/>
      <c r="BN105" s="49"/>
      <c r="BO105" s="49"/>
      <c r="BP105" s="110"/>
      <c r="BQ105" s="49"/>
      <c r="BR105" s="76"/>
      <c r="BS105" s="73"/>
      <c r="BT105" s="76"/>
      <c r="BU105" s="110"/>
      <c r="BV105" s="49"/>
      <c r="BW105" s="49"/>
      <c r="BX105" s="21"/>
      <c r="BY105" s="21"/>
      <c r="BZ105" s="21"/>
      <c r="CA105" s="21"/>
      <c r="CB105" s="5"/>
      <c r="CC105" s="5"/>
      <c r="CD105" s="143"/>
      <c r="CE105" s="143"/>
      <c r="CF105" s="143"/>
      <c r="CG105" s="143"/>
      <c r="CJ105" s="144"/>
      <c r="CK105" s="118"/>
      <c r="CM105" s="144"/>
      <c r="CT105" s="60"/>
      <c r="CU105" s="21"/>
      <c r="CV105" s="110"/>
      <c r="CW105" s="49"/>
      <c r="CX105" s="49"/>
      <c r="CY105" s="76"/>
      <c r="CZ105" s="73"/>
      <c r="DA105" s="76"/>
      <c r="DB105" s="21"/>
      <c r="DC105" s="21"/>
      <c r="DD105" s="5"/>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HX105" s="21"/>
      <c r="HY105" s="13"/>
      <c r="HZ105" s="53"/>
      <c r="IA105" s="110"/>
      <c r="IB105" s="21"/>
      <c r="IC105" s="74"/>
      <c r="ID105" s="73"/>
      <c r="IE105" s="73"/>
      <c r="IF105" s="14"/>
      <c r="IG105" s="21"/>
      <c r="IH105" s="49"/>
      <c r="II105" s="21"/>
      <c r="IJ105" s="49"/>
      <c r="IK105" s="49"/>
      <c r="IL105" s="21"/>
      <c r="IM105" s="124"/>
      <c r="IN105" s="8"/>
      <c r="IO105" s="49"/>
      <c r="IP105" s="11"/>
      <c r="IQ105" s="11"/>
      <c r="IR105" s="11"/>
      <c r="IS105" s="11"/>
    </row>
    <row r="106" spans="1:173" s="16" customFormat="1" ht="63" outlineLevel="1">
      <c r="A106" s="47"/>
      <c r="B106" s="21">
        <f>SUBTOTAL(3,F$9:F106)</f>
        <v>97</v>
      </c>
      <c r="C106" s="52" t="s">
        <v>513</v>
      </c>
      <c r="D106" s="42" t="s">
        <v>42</v>
      </c>
      <c r="E106" s="42" t="s">
        <v>292</v>
      </c>
      <c r="F106" s="46" t="s">
        <v>56</v>
      </c>
      <c r="G106" s="52" t="s">
        <v>514</v>
      </c>
      <c r="H106" s="21" t="s">
        <v>58</v>
      </c>
      <c r="I106" s="76">
        <v>12000</v>
      </c>
      <c r="J106" s="74">
        <f t="shared" si="24"/>
        <v>12000</v>
      </c>
      <c r="K106" s="76">
        <v>6100</v>
      </c>
      <c r="L106" s="77"/>
      <c r="M106" s="73">
        <v>4000</v>
      </c>
      <c r="N106" s="74">
        <f t="shared" si="19"/>
        <v>4000</v>
      </c>
      <c r="O106" s="41" t="s">
        <v>515</v>
      </c>
      <c r="P106" s="82"/>
      <c r="Q106" s="82"/>
      <c r="R106" s="82"/>
      <c r="S106" s="74">
        <v>0</v>
      </c>
      <c r="T106" s="74" t="e">
        <f>#REF!</f>
        <v>#REF!</v>
      </c>
      <c r="U106" s="91" t="e">
        <f>S106+T106</f>
        <v>#REF!</v>
      </c>
      <c r="V106" s="15" t="e">
        <f t="shared" si="22"/>
        <v>#REF!</v>
      </c>
      <c r="W106" s="14" t="e">
        <f>#REF!</f>
        <v>#REF!</v>
      </c>
      <c r="X106" s="159" t="s">
        <v>516</v>
      </c>
      <c r="Y106" s="21">
        <v>13905063872</v>
      </c>
      <c r="Z106" s="42" t="s">
        <v>297</v>
      </c>
      <c r="AA106" s="42" t="s">
        <v>260</v>
      </c>
      <c r="AB106" s="42" t="s">
        <v>261</v>
      </c>
      <c r="AD106" s="46" t="s">
        <v>298</v>
      </c>
      <c r="AE106" s="46" t="s">
        <v>299</v>
      </c>
      <c r="AF106" s="49">
        <v>1</v>
      </c>
      <c r="AG106" s="49">
        <v>1</v>
      </c>
      <c r="AH106" s="49"/>
      <c r="AI106" s="124"/>
      <c r="AJ106" s="124"/>
      <c r="AK106" s="110"/>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row>
    <row r="107" spans="1:173" s="16" customFormat="1" ht="47.25" outlineLevel="1">
      <c r="A107" s="148"/>
      <c r="B107" s="21">
        <f>SUBTOTAL(3,F$9:F107)</f>
        <v>98</v>
      </c>
      <c r="C107" s="56" t="s">
        <v>517</v>
      </c>
      <c r="D107" s="42" t="s">
        <v>42</v>
      </c>
      <c r="E107" s="42" t="s">
        <v>292</v>
      </c>
      <c r="F107" s="42" t="s">
        <v>124</v>
      </c>
      <c r="G107" s="56" t="s">
        <v>518</v>
      </c>
      <c r="H107" s="57" t="s">
        <v>269</v>
      </c>
      <c r="I107" s="76">
        <v>25000</v>
      </c>
      <c r="J107" s="74">
        <f t="shared" si="24"/>
        <v>25000</v>
      </c>
      <c r="K107" s="76">
        <v>0</v>
      </c>
      <c r="L107" s="77"/>
      <c r="M107" s="73">
        <v>10000</v>
      </c>
      <c r="N107" s="74">
        <f t="shared" si="19"/>
        <v>10000</v>
      </c>
      <c r="O107" s="56" t="s">
        <v>519</v>
      </c>
      <c r="P107" s="82" t="s">
        <v>282</v>
      </c>
      <c r="Q107" s="82"/>
      <c r="R107" s="161"/>
      <c r="S107" s="74">
        <v>0</v>
      </c>
      <c r="T107" s="162" t="e">
        <f>#REF!</f>
        <v>#REF!</v>
      </c>
      <c r="U107" s="163"/>
      <c r="V107" s="15">
        <f t="shared" si="22"/>
        <v>0</v>
      </c>
      <c r="W107" s="135" t="e">
        <f>#REF!</f>
        <v>#REF!</v>
      </c>
      <c r="X107" s="116" t="s">
        <v>520</v>
      </c>
      <c r="Y107" s="57">
        <v>13514013216</v>
      </c>
      <c r="Z107" s="42" t="s">
        <v>313</v>
      </c>
      <c r="AA107" s="42" t="s">
        <v>260</v>
      </c>
      <c r="AB107" s="42" t="s">
        <v>261</v>
      </c>
      <c r="AD107" s="46" t="s">
        <v>298</v>
      </c>
      <c r="AE107" s="46" t="s">
        <v>299</v>
      </c>
      <c r="AF107" s="49">
        <v>1</v>
      </c>
      <c r="AG107" s="49"/>
      <c r="AH107" s="49">
        <v>1</v>
      </c>
      <c r="AI107" s="124"/>
      <c r="AJ107" s="175"/>
      <c r="AK107" s="110"/>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row>
    <row r="108" spans="1:253" s="7" customFormat="1" ht="63" outlineLevel="1">
      <c r="A108" s="21"/>
      <c r="B108" s="21">
        <f>SUBTOTAL(3,F$9:F108)</f>
        <v>99</v>
      </c>
      <c r="C108" s="51" t="s">
        <v>521</v>
      </c>
      <c r="D108" s="42" t="s">
        <v>522</v>
      </c>
      <c r="E108" s="42" t="s">
        <v>292</v>
      </c>
      <c r="F108" s="42" t="s">
        <v>523</v>
      </c>
      <c r="G108" s="51" t="s">
        <v>524</v>
      </c>
      <c r="H108" s="53" t="s">
        <v>175</v>
      </c>
      <c r="I108" s="74">
        <v>80000</v>
      </c>
      <c r="J108" s="74">
        <f>I108/2</f>
        <v>40000</v>
      </c>
      <c r="K108" s="77">
        <v>0</v>
      </c>
      <c r="L108" s="74"/>
      <c r="M108" s="77">
        <v>5000</v>
      </c>
      <c r="N108" s="77">
        <f>M108/2</f>
        <v>2500</v>
      </c>
      <c r="O108" s="41" t="s">
        <v>429</v>
      </c>
      <c r="P108" s="124" t="s">
        <v>119</v>
      </c>
      <c r="Q108" s="8"/>
      <c r="R108" s="49"/>
      <c r="S108" s="129">
        <v>0</v>
      </c>
      <c r="T108" s="129" t="e">
        <f>#REF!</f>
        <v>#REF!</v>
      </c>
      <c r="U108" s="129"/>
      <c r="V108" s="15">
        <f>U108/2</f>
        <v>0</v>
      </c>
      <c r="W108" s="129" t="e">
        <f>#REF!</f>
        <v>#REF!</v>
      </c>
      <c r="X108" s="129"/>
      <c r="Y108" s="129"/>
      <c r="Z108" s="42" t="s">
        <v>525</v>
      </c>
      <c r="AA108" s="169" t="s">
        <v>501</v>
      </c>
      <c r="AB108" s="170" t="s">
        <v>261</v>
      </c>
      <c r="AC108" s="107"/>
      <c r="AD108" s="50" t="s">
        <v>298</v>
      </c>
      <c r="AE108" s="42" t="s">
        <v>299</v>
      </c>
      <c r="AF108" s="129">
        <v>1</v>
      </c>
      <c r="AG108" s="129"/>
      <c r="AH108" s="106">
        <v>1</v>
      </c>
      <c r="AI108" s="129"/>
      <c r="AJ108" s="129"/>
      <c r="AK108" s="129" t="s">
        <v>526</v>
      </c>
      <c r="AL108" s="11"/>
      <c r="AM108" s="11"/>
      <c r="AN108" s="11"/>
      <c r="AO108" s="11"/>
      <c r="AP108" s="11"/>
      <c r="AQ108" s="11"/>
      <c r="AR108" s="11"/>
      <c r="AS108" s="11"/>
      <c r="AT108" s="11"/>
      <c r="AU108" s="180" t="s">
        <v>298</v>
      </c>
      <c r="AV108" s="11"/>
      <c r="AW108" s="11"/>
      <c r="AX108" s="11"/>
      <c r="AY108" s="11"/>
      <c r="AZ108" s="11"/>
      <c r="BA108" s="11">
        <v>1</v>
      </c>
      <c r="BB108" s="11"/>
      <c r="BC108" s="11"/>
      <c r="BD108" s="11"/>
      <c r="BE108" s="11"/>
      <c r="BF108" s="11"/>
      <c r="BG108" s="11"/>
      <c r="BH108" s="11"/>
      <c r="BK108" s="60"/>
      <c r="BL108" s="21"/>
      <c r="BM108" s="110"/>
      <c r="BN108" s="49"/>
      <c r="BO108" s="49"/>
      <c r="BP108" s="110"/>
      <c r="BQ108" s="49"/>
      <c r="BR108" s="76"/>
      <c r="BS108" s="73"/>
      <c r="BT108" s="76"/>
      <c r="BU108" s="110"/>
      <c r="BV108" s="49"/>
      <c r="BW108" s="49"/>
      <c r="BX108" s="21"/>
      <c r="BY108" s="21"/>
      <c r="BZ108" s="21"/>
      <c r="CA108" s="21"/>
      <c r="CB108" s="5"/>
      <c r="CC108" s="5"/>
      <c r="CD108" s="143"/>
      <c r="CE108" s="143"/>
      <c r="CF108" s="143"/>
      <c r="CG108" s="143"/>
      <c r="CJ108" s="144"/>
      <c r="CK108" s="118"/>
      <c r="CM108" s="144"/>
      <c r="CT108" s="60"/>
      <c r="CU108" s="21"/>
      <c r="CV108" s="110"/>
      <c r="CW108" s="49"/>
      <c r="CX108" s="49"/>
      <c r="CY108" s="76"/>
      <c r="CZ108" s="73"/>
      <c r="DA108" s="76"/>
      <c r="DB108" s="21"/>
      <c r="DC108" s="21"/>
      <c r="DD108" s="5"/>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HX108" s="21"/>
      <c r="HY108" s="13"/>
      <c r="HZ108" s="53"/>
      <c r="IA108" s="110"/>
      <c r="IB108" s="21"/>
      <c r="IC108" s="74"/>
      <c r="ID108" s="73"/>
      <c r="IE108" s="73"/>
      <c r="IF108" s="14"/>
      <c r="IG108" s="21"/>
      <c r="IH108" s="49"/>
      <c r="II108" s="21"/>
      <c r="IJ108" s="49"/>
      <c r="IK108" s="49"/>
      <c r="IL108" s="21"/>
      <c r="IM108" s="124"/>
      <c r="IN108" s="8"/>
      <c r="IO108" s="49"/>
      <c r="IP108" s="11"/>
      <c r="IQ108" s="11"/>
      <c r="IR108" s="11"/>
      <c r="IS108" s="11"/>
    </row>
    <row r="109" spans="1:253" s="11" customFormat="1" ht="94.5" outlineLevel="1">
      <c r="A109" s="145"/>
      <c r="B109" s="21">
        <f>SUBTOTAL(3,F$9:F109)</f>
        <v>100</v>
      </c>
      <c r="C109" s="51" t="s">
        <v>527</v>
      </c>
      <c r="D109" s="42" t="s">
        <v>65</v>
      </c>
      <c r="E109" s="42" t="s">
        <v>528</v>
      </c>
      <c r="F109" s="42" t="s">
        <v>124</v>
      </c>
      <c r="G109" s="41" t="s">
        <v>529</v>
      </c>
      <c r="H109" s="105" t="s">
        <v>530</v>
      </c>
      <c r="I109" s="85">
        <v>200000</v>
      </c>
      <c r="J109" s="74">
        <f>I109</f>
        <v>200000</v>
      </c>
      <c r="K109" s="85">
        <v>0</v>
      </c>
      <c r="L109" s="85"/>
      <c r="M109" s="85">
        <v>40000</v>
      </c>
      <c r="N109" s="85">
        <f>M109</f>
        <v>40000</v>
      </c>
      <c r="O109" s="41" t="s">
        <v>531</v>
      </c>
      <c r="P109" s="21" t="s">
        <v>282</v>
      </c>
      <c r="Q109" s="12"/>
      <c r="R109" s="130"/>
      <c r="S109" s="12">
        <v>0</v>
      </c>
      <c r="T109" s="87" t="e">
        <f>#REF!</f>
        <v>#REF!</v>
      </c>
      <c r="U109" s="74" t="e">
        <f>T109+S109</f>
        <v>#REF!</v>
      </c>
      <c r="V109" s="15" t="e">
        <f t="shared" si="22"/>
        <v>#REF!</v>
      </c>
      <c r="W109" s="129" t="e">
        <f>#REF!</f>
        <v>#REF!</v>
      </c>
      <c r="X109" s="50" t="s">
        <v>532</v>
      </c>
      <c r="Y109" s="8">
        <v>13348579997</v>
      </c>
      <c r="Z109" s="42" t="s">
        <v>533</v>
      </c>
      <c r="AA109" s="42" t="s">
        <v>534</v>
      </c>
      <c r="AB109" s="50" t="s">
        <v>406</v>
      </c>
      <c r="AC109" s="118"/>
      <c r="AD109" s="50" t="s">
        <v>535</v>
      </c>
      <c r="AE109" s="42" t="s">
        <v>299</v>
      </c>
      <c r="AF109" s="12">
        <v>1</v>
      </c>
      <c r="AG109" s="15"/>
      <c r="AH109" s="8"/>
      <c r="AI109" s="15"/>
      <c r="AJ109" s="129"/>
      <c r="AK109" s="133" t="s">
        <v>224</v>
      </c>
      <c r="IE109" s="21"/>
      <c r="IF109" s="13"/>
      <c r="IG109" s="13"/>
      <c r="IH109" s="13"/>
      <c r="II109" s="21"/>
      <c r="IJ109" s="73"/>
      <c r="IK109" s="74"/>
      <c r="IL109" s="74"/>
      <c r="IM109" s="14"/>
      <c r="IN109" s="181"/>
      <c r="IO109" s="86"/>
      <c r="IP109" s="8"/>
      <c r="IQ109" s="8"/>
      <c r="IR109" s="8"/>
      <c r="IS109" s="20"/>
    </row>
    <row r="110" spans="1:37" s="4" customFormat="1" ht="15.75">
      <c r="A110" s="21"/>
      <c r="B110" s="42" t="s">
        <v>536</v>
      </c>
      <c r="C110" s="38" t="str">
        <f>"商贸服务("&amp;FIXED(D110,0)&amp;"个)"</f>
        <v>商贸服务(30个)</v>
      </c>
      <c r="D110" s="36">
        <f>AF110</f>
        <v>30</v>
      </c>
      <c r="E110" s="21"/>
      <c r="F110" s="36"/>
      <c r="G110" s="40"/>
      <c r="H110" s="36"/>
      <c r="I110" s="68">
        <f aca="true" t="shared" si="25" ref="I110:N110">SUM(I111:I140)</f>
        <v>4018121</v>
      </c>
      <c r="J110" s="68">
        <f t="shared" si="25"/>
        <v>3618121</v>
      </c>
      <c r="K110" s="68">
        <f t="shared" si="25"/>
        <v>1217300</v>
      </c>
      <c r="L110" s="68">
        <f t="shared" si="25"/>
        <v>0</v>
      </c>
      <c r="M110" s="68">
        <f t="shared" si="25"/>
        <v>699718</v>
      </c>
      <c r="N110" s="68">
        <f t="shared" si="25"/>
        <v>659718</v>
      </c>
      <c r="O110" s="72"/>
      <c r="P110" s="71">
        <f>COUNTIF(P111:P140,"*月*")</f>
        <v>12</v>
      </c>
      <c r="Q110" s="71">
        <f>COUNTIF(Q111:Q140,"*月*")</f>
        <v>8</v>
      </c>
      <c r="R110" s="71"/>
      <c r="S110" s="91">
        <f>SUM(S111:S140)</f>
        <v>0</v>
      </c>
      <c r="T110" s="91" t="e">
        <f>SUM(T111:T140)</f>
        <v>#REF!</v>
      </c>
      <c r="U110" s="91" t="e">
        <f>SUM(U111:U140)</f>
        <v>#REF!</v>
      </c>
      <c r="V110" s="91" t="e">
        <f>SUM(V111:V140)</f>
        <v>#REF!</v>
      </c>
      <c r="W110" s="101" t="e">
        <f>U110/M110</f>
        <v>#REF!</v>
      </c>
      <c r="X110" s="36"/>
      <c r="Y110" s="36"/>
      <c r="Z110" s="21"/>
      <c r="AA110" s="21"/>
      <c r="AB110" s="21"/>
      <c r="AD110" s="113"/>
      <c r="AE110" s="21">
        <f>COUNTIF(AE108:AE204,"*月*")</f>
        <v>0</v>
      </c>
      <c r="AF110" s="36">
        <f>SUM(AF111:AF140)</f>
        <v>30</v>
      </c>
      <c r="AG110" s="36">
        <f>SUM(AG111:AG140)</f>
        <v>17</v>
      </c>
      <c r="AH110" s="36">
        <f>SUM(AH111:AH140)</f>
        <v>18</v>
      </c>
      <c r="AI110" s="124"/>
      <c r="AJ110" s="124"/>
      <c r="AK110" s="40"/>
    </row>
    <row r="111" spans="1:38" s="19" customFormat="1" ht="47.25" outlineLevel="1">
      <c r="A111" s="47">
        <v>1</v>
      </c>
      <c r="B111" s="21">
        <f>SUBTOTAL(3,F$9:F111)</f>
        <v>101</v>
      </c>
      <c r="C111" s="41" t="s">
        <v>537</v>
      </c>
      <c r="D111" s="42" t="s">
        <v>65</v>
      </c>
      <c r="E111" s="42" t="s">
        <v>528</v>
      </c>
      <c r="F111" s="42" t="s">
        <v>90</v>
      </c>
      <c r="G111" s="41" t="s">
        <v>538</v>
      </c>
      <c r="H111" s="49" t="s">
        <v>539</v>
      </c>
      <c r="I111" s="73">
        <v>800000</v>
      </c>
      <c r="J111" s="73">
        <f>I111/2</f>
        <v>400000</v>
      </c>
      <c r="K111" s="73">
        <v>300000</v>
      </c>
      <c r="L111" s="73"/>
      <c r="M111" s="73">
        <v>80000</v>
      </c>
      <c r="N111" s="73">
        <f>M111/2</f>
        <v>40000</v>
      </c>
      <c r="O111" s="41" t="s">
        <v>540</v>
      </c>
      <c r="P111" s="21"/>
      <c r="Q111" s="21" t="s">
        <v>282</v>
      </c>
      <c r="R111" s="21"/>
      <c r="S111" s="74">
        <v>0</v>
      </c>
      <c r="T111" s="74" t="e">
        <f>#REF!</f>
        <v>#REF!</v>
      </c>
      <c r="U111" s="91" t="e">
        <f>T111+S111</f>
        <v>#REF!</v>
      </c>
      <c r="V111" s="73" t="e">
        <f>U111/2</f>
        <v>#REF!</v>
      </c>
      <c r="W111" s="14" t="e">
        <f>#REF!</f>
        <v>#REF!</v>
      </c>
      <c r="X111" s="42" t="s">
        <v>541</v>
      </c>
      <c r="Y111" s="21" t="s">
        <v>542</v>
      </c>
      <c r="Z111" s="42" t="s">
        <v>307</v>
      </c>
      <c r="AA111" s="42" t="s">
        <v>534</v>
      </c>
      <c r="AB111" s="42" t="s">
        <v>406</v>
      </c>
      <c r="AD111" s="42" t="s">
        <v>298</v>
      </c>
      <c r="AE111" s="46" t="s">
        <v>246</v>
      </c>
      <c r="AF111" s="49">
        <v>1</v>
      </c>
      <c r="AG111" s="49">
        <v>1</v>
      </c>
      <c r="AH111" s="49"/>
      <c r="AI111" s="124"/>
      <c r="AJ111" s="124"/>
      <c r="AK111" s="110"/>
      <c r="AL111" s="176" t="s">
        <v>543</v>
      </c>
    </row>
    <row r="112" spans="1:37" s="5" customFormat="1" ht="47.25" outlineLevel="1">
      <c r="A112" s="21"/>
      <c r="B112" s="21">
        <f>SUBTOTAL(3,F$9:F112)</f>
        <v>102</v>
      </c>
      <c r="C112" s="41" t="s">
        <v>544</v>
      </c>
      <c r="D112" s="21" t="e">
        <f>#REF!</f>
        <v>#REF!</v>
      </c>
      <c r="E112" s="42" t="s">
        <v>528</v>
      </c>
      <c r="F112" s="46" t="s">
        <v>124</v>
      </c>
      <c r="G112" s="61" t="s">
        <v>545</v>
      </c>
      <c r="H112" s="21" t="s">
        <v>102</v>
      </c>
      <c r="I112" s="76">
        <v>300000</v>
      </c>
      <c r="J112" s="77">
        <f aca="true" t="shared" si="26" ref="J112:J117">I112</f>
        <v>300000</v>
      </c>
      <c r="K112" s="76">
        <v>83304</v>
      </c>
      <c r="L112" s="77"/>
      <c r="M112" s="73">
        <v>69793</v>
      </c>
      <c r="N112" s="77">
        <f aca="true" t="shared" si="27" ref="N112:N117">M112</f>
        <v>69793</v>
      </c>
      <c r="O112" s="154" t="s">
        <v>546</v>
      </c>
      <c r="P112" s="82"/>
      <c r="Q112" s="82"/>
      <c r="R112" s="82"/>
      <c r="S112" s="74">
        <v>0</v>
      </c>
      <c r="T112" s="74" t="e">
        <f>#REF!</f>
        <v>#REF!</v>
      </c>
      <c r="U112" s="91" t="e">
        <f aca="true" t="shared" si="28" ref="U112:U117">T112+S112</f>
        <v>#REF!</v>
      </c>
      <c r="V112" s="77" t="e">
        <f aca="true" t="shared" si="29" ref="V112:V118">U112</f>
        <v>#REF!</v>
      </c>
      <c r="W112" s="164" t="e">
        <f>#REF!</f>
        <v>#REF!</v>
      </c>
      <c r="X112" s="42" t="s">
        <v>547</v>
      </c>
      <c r="Y112" s="21">
        <v>13489209882</v>
      </c>
      <c r="Z112" s="42" t="s">
        <v>124</v>
      </c>
      <c r="AA112" s="42" t="s">
        <v>548</v>
      </c>
      <c r="AB112" s="42" t="s">
        <v>406</v>
      </c>
      <c r="AC112" s="14"/>
      <c r="AD112" s="46" t="s">
        <v>298</v>
      </c>
      <c r="AE112" s="46" t="s">
        <v>246</v>
      </c>
      <c r="AF112" s="21">
        <v>1</v>
      </c>
      <c r="AG112" s="21">
        <v>1</v>
      </c>
      <c r="AH112" s="21"/>
      <c r="AI112" s="124"/>
      <c r="AJ112" s="124"/>
      <c r="AK112" s="42" t="s">
        <v>549</v>
      </c>
    </row>
    <row r="113" spans="1:152" s="19" customFormat="1" ht="57" outlineLevel="1">
      <c r="A113" s="47"/>
      <c r="B113" s="21">
        <f>SUBTOTAL(3,F$9:F113)</f>
        <v>103</v>
      </c>
      <c r="C113" s="41" t="s">
        <v>550</v>
      </c>
      <c r="D113" s="42" t="s">
        <v>42</v>
      </c>
      <c r="E113" s="42" t="s">
        <v>528</v>
      </c>
      <c r="F113" s="42" t="s">
        <v>56</v>
      </c>
      <c r="G113" s="149" t="s">
        <v>551</v>
      </c>
      <c r="H113" s="49" t="s">
        <v>147</v>
      </c>
      <c r="I113" s="74">
        <v>5000</v>
      </c>
      <c r="J113" s="73">
        <f t="shared" si="26"/>
        <v>5000</v>
      </c>
      <c r="K113" s="74">
        <v>2050</v>
      </c>
      <c r="L113" s="74"/>
      <c r="M113" s="74">
        <v>1000</v>
      </c>
      <c r="N113" s="73">
        <f t="shared" si="27"/>
        <v>1000</v>
      </c>
      <c r="O113" s="58" t="s">
        <v>552</v>
      </c>
      <c r="P113" s="82"/>
      <c r="Q113" s="82" t="s">
        <v>553</v>
      </c>
      <c r="R113" s="82"/>
      <c r="S113" s="74">
        <v>0</v>
      </c>
      <c r="T113" s="74" t="e">
        <f>#REF!</f>
        <v>#REF!</v>
      </c>
      <c r="U113" s="74" t="e">
        <f t="shared" si="28"/>
        <v>#REF!</v>
      </c>
      <c r="V113" s="73" t="e">
        <f t="shared" si="29"/>
        <v>#REF!</v>
      </c>
      <c r="W113" s="14" t="e">
        <f>#REF!</f>
        <v>#REF!</v>
      </c>
      <c r="X113" s="42" t="s">
        <v>554</v>
      </c>
      <c r="Y113" s="86" t="s">
        <v>555</v>
      </c>
      <c r="Z113" s="42" t="s">
        <v>297</v>
      </c>
      <c r="AA113" s="42" t="s">
        <v>51</v>
      </c>
      <c r="AB113" s="42" t="s">
        <v>61</v>
      </c>
      <c r="AC113" s="41" t="s">
        <v>556</v>
      </c>
      <c r="AD113" s="42" t="s">
        <v>53</v>
      </c>
      <c r="AE113" s="46" t="s">
        <v>246</v>
      </c>
      <c r="AF113" s="49">
        <v>1</v>
      </c>
      <c r="AG113" s="21">
        <v>1</v>
      </c>
      <c r="AH113" s="21"/>
      <c r="AI113" s="124"/>
      <c r="AJ113" s="127" t="s">
        <v>557</v>
      </c>
      <c r="AK113" s="99" t="s">
        <v>558</v>
      </c>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row>
    <row r="114" spans="1:38" s="7" customFormat="1" ht="31.5" outlineLevel="1">
      <c r="A114" s="21"/>
      <c r="B114" s="21">
        <f>SUBTOTAL(3,F$9:F114)</f>
        <v>104</v>
      </c>
      <c r="C114" s="41" t="s">
        <v>559</v>
      </c>
      <c r="D114" s="42" t="s">
        <v>42</v>
      </c>
      <c r="E114" s="150" t="s">
        <v>528</v>
      </c>
      <c r="F114" s="42" t="s">
        <v>56</v>
      </c>
      <c r="G114" s="41" t="s">
        <v>560</v>
      </c>
      <c r="H114" s="21" t="s">
        <v>46</v>
      </c>
      <c r="I114" s="74">
        <v>15000</v>
      </c>
      <c r="J114" s="74">
        <f t="shared" si="26"/>
        <v>15000</v>
      </c>
      <c r="K114" s="76">
        <v>6500</v>
      </c>
      <c r="L114" s="74"/>
      <c r="M114" s="73">
        <v>8500</v>
      </c>
      <c r="N114" s="74">
        <f t="shared" si="27"/>
        <v>8500</v>
      </c>
      <c r="O114" s="158" t="s">
        <v>561</v>
      </c>
      <c r="P114" s="82"/>
      <c r="Q114" s="82" t="s">
        <v>48</v>
      </c>
      <c r="R114" s="82"/>
      <c r="S114" s="74">
        <v>0</v>
      </c>
      <c r="T114" s="74" t="e">
        <f>#REF!</f>
        <v>#REF!</v>
      </c>
      <c r="U114" s="91" t="e">
        <f t="shared" si="28"/>
        <v>#REF!</v>
      </c>
      <c r="V114" s="74" t="e">
        <f t="shared" si="29"/>
        <v>#REF!</v>
      </c>
      <c r="W114" s="14" t="e">
        <f>#REF!</f>
        <v>#REF!</v>
      </c>
      <c r="X114" s="42" t="s">
        <v>562</v>
      </c>
      <c r="Y114" s="21">
        <v>15359980501</v>
      </c>
      <c r="Z114" s="42" t="s">
        <v>297</v>
      </c>
      <c r="AA114" s="42" t="s">
        <v>51</v>
      </c>
      <c r="AB114" s="42" t="s">
        <v>61</v>
      </c>
      <c r="AC114" s="52" t="s">
        <v>556</v>
      </c>
      <c r="AD114" s="46" t="s">
        <v>298</v>
      </c>
      <c r="AE114" s="46" t="s">
        <v>246</v>
      </c>
      <c r="AF114" s="49">
        <v>1</v>
      </c>
      <c r="AG114" s="49">
        <v>1</v>
      </c>
      <c r="AH114" s="49"/>
      <c r="AI114" s="124"/>
      <c r="AJ114" s="124"/>
      <c r="AK114" s="49"/>
      <c r="AL114" s="11"/>
    </row>
    <row r="115" spans="1:152" s="19" customFormat="1" ht="57" outlineLevel="1">
      <c r="A115" s="47"/>
      <c r="B115" s="21">
        <f>SUBTOTAL(3,F$9:F115)</f>
        <v>105</v>
      </c>
      <c r="C115" s="41" t="s">
        <v>563</v>
      </c>
      <c r="D115" s="42" t="s">
        <v>42</v>
      </c>
      <c r="E115" s="42" t="s">
        <v>528</v>
      </c>
      <c r="F115" s="42" t="s">
        <v>56</v>
      </c>
      <c r="G115" s="151" t="s">
        <v>564</v>
      </c>
      <c r="H115" s="49" t="s">
        <v>92</v>
      </c>
      <c r="I115" s="74">
        <v>10010</v>
      </c>
      <c r="J115" s="74">
        <f t="shared" si="26"/>
        <v>10010</v>
      </c>
      <c r="K115" s="77">
        <v>2900</v>
      </c>
      <c r="L115" s="74"/>
      <c r="M115" s="73">
        <v>3000</v>
      </c>
      <c r="N115" s="74">
        <f t="shared" si="27"/>
        <v>3000</v>
      </c>
      <c r="O115" s="158" t="s">
        <v>565</v>
      </c>
      <c r="P115" s="21"/>
      <c r="Q115" s="21"/>
      <c r="R115" s="21"/>
      <c r="S115" s="74">
        <v>0</v>
      </c>
      <c r="T115" s="74" t="e">
        <f>#REF!</f>
        <v>#REF!</v>
      </c>
      <c r="U115" s="74" t="e">
        <f t="shared" si="28"/>
        <v>#REF!</v>
      </c>
      <c r="V115" s="74" t="e">
        <f t="shared" si="29"/>
        <v>#REF!</v>
      </c>
      <c r="W115" s="14" t="e">
        <f>#REF!</f>
        <v>#REF!</v>
      </c>
      <c r="X115" s="50" t="s">
        <v>566</v>
      </c>
      <c r="Y115" s="8">
        <v>1598070517</v>
      </c>
      <c r="Z115" s="42" t="s">
        <v>297</v>
      </c>
      <c r="AA115" s="42" t="s">
        <v>51</v>
      </c>
      <c r="AB115" s="42" t="s">
        <v>61</v>
      </c>
      <c r="AC115" s="41" t="s">
        <v>556</v>
      </c>
      <c r="AD115" s="42" t="s">
        <v>53</v>
      </c>
      <c r="AE115" s="46" t="s">
        <v>246</v>
      </c>
      <c r="AF115" s="49">
        <v>1</v>
      </c>
      <c r="AG115" s="21"/>
      <c r="AH115" s="21"/>
      <c r="AI115" s="124"/>
      <c r="AJ115" s="127" t="s">
        <v>557</v>
      </c>
      <c r="AK115" s="99" t="s">
        <v>558</v>
      </c>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row>
    <row r="116" spans="1:37" s="9" customFormat="1" ht="31.5" outlineLevel="1">
      <c r="A116" s="13"/>
      <c r="B116" s="21">
        <f>SUBTOTAL(3,F$9:F116)</f>
        <v>106</v>
      </c>
      <c r="C116" s="41" t="s">
        <v>567</v>
      </c>
      <c r="D116" s="42" t="s">
        <v>42</v>
      </c>
      <c r="E116" s="150" t="s">
        <v>528</v>
      </c>
      <c r="F116" s="42" t="s">
        <v>56</v>
      </c>
      <c r="G116" s="41" t="s">
        <v>568</v>
      </c>
      <c r="H116" s="21" t="s">
        <v>165</v>
      </c>
      <c r="I116" s="76">
        <v>10000</v>
      </c>
      <c r="J116" s="74">
        <f t="shared" si="26"/>
        <v>10000</v>
      </c>
      <c r="K116" s="76">
        <v>2069</v>
      </c>
      <c r="L116" s="76"/>
      <c r="M116" s="76">
        <v>3925</v>
      </c>
      <c r="N116" s="74">
        <f t="shared" si="27"/>
        <v>3925</v>
      </c>
      <c r="O116" s="52" t="s">
        <v>569</v>
      </c>
      <c r="P116" s="53"/>
      <c r="Q116" s="82"/>
      <c r="R116" s="82"/>
      <c r="S116" s="74">
        <v>0</v>
      </c>
      <c r="T116" s="74" t="e">
        <f>#REF!</f>
        <v>#REF!</v>
      </c>
      <c r="U116" s="91" t="e">
        <f t="shared" si="28"/>
        <v>#REF!</v>
      </c>
      <c r="V116" s="74" t="e">
        <f t="shared" si="29"/>
        <v>#REF!</v>
      </c>
      <c r="W116" s="164" t="e">
        <f>#REF!</f>
        <v>#REF!</v>
      </c>
      <c r="X116" s="54" t="s">
        <v>566</v>
      </c>
      <c r="Y116" s="53">
        <v>1598070517</v>
      </c>
      <c r="Z116" s="42" t="s">
        <v>297</v>
      </c>
      <c r="AA116" s="42" t="s">
        <v>51</v>
      </c>
      <c r="AB116" s="42" t="s">
        <v>61</v>
      </c>
      <c r="AC116" s="41" t="s">
        <v>556</v>
      </c>
      <c r="AD116" s="46" t="s">
        <v>298</v>
      </c>
      <c r="AE116" s="46" t="s">
        <v>246</v>
      </c>
      <c r="AF116" s="21">
        <v>1</v>
      </c>
      <c r="AG116" s="21">
        <v>1</v>
      </c>
      <c r="AH116" s="21"/>
      <c r="AI116" s="124"/>
      <c r="AJ116" s="124"/>
      <c r="AK116" s="115"/>
    </row>
    <row r="117" spans="1:173" s="10" customFormat="1" ht="47.25" outlineLevel="1">
      <c r="A117" s="21"/>
      <c r="B117" s="21">
        <f>SUBTOTAL(3,F$9:F117)</f>
        <v>107</v>
      </c>
      <c r="C117" s="58" t="s">
        <v>570</v>
      </c>
      <c r="D117" s="42" t="s">
        <v>42</v>
      </c>
      <c r="E117" s="152" t="s">
        <v>528</v>
      </c>
      <c r="F117" s="42" t="s">
        <v>56</v>
      </c>
      <c r="G117" s="41" t="s">
        <v>571</v>
      </c>
      <c r="H117" s="45" t="s">
        <v>58</v>
      </c>
      <c r="I117" s="75">
        <v>10000</v>
      </c>
      <c r="J117" s="77">
        <f t="shared" si="26"/>
        <v>10000</v>
      </c>
      <c r="K117" s="76">
        <v>700</v>
      </c>
      <c r="L117" s="77"/>
      <c r="M117" s="73">
        <v>2000</v>
      </c>
      <c r="N117" s="77">
        <f t="shared" si="27"/>
        <v>2000</v>
      </c>
      <c r="O117" s="58" t="s">
        <v>572</v>
      </c>
      <c r="P117" s="21" t="s">
        <v>282</v>
      </c>
      <c r="Q117" s="21"/>
      <c r="R117" s="21"/>
      <c r="S117" s="74">
        <v>0</v>
      </c>
      <c r="T117" s="74" t="e">
        <f>#REF!</f>
        <v>#REF!</v>
      </c>
      <c r="U117" s="91" t="e">
        <f t="shared" si="28"/>
        <v>#REF!</v>
      </c>
      <c r="V117" s="77" t="e">
        <f t="shared" si="29"/>
        <v>#REF!</v>
      </c>
      <c r="W117" s="14" t="e">
        <f>#REF!</f>
        <v>#REF!</v>
      </c>
      <c r="X117" s="42" t="s">
        <v>573</v>
      </c>
      <c r="Y117" s="21">
        <v>15392277288</v>
      </c>
      <c r="Z117" s="42" t="s">
        <v>297</v>
      </c>
      <c r="AA117" s="42" t="s">
        <v>51</v>
      </c>
      <c r="AB117" s="42" t="s">
        <v>61</v>
      </c>
      <c r="AC117" s="41" t="s">
        <v>556</v>
      </c>
      <c r="AD117" s="46" t="s">
        <v>298</v>
      </c>
      <c r="AE117" s="46" t="s">
        <v>246</v>
      </c>
      <c r="AF117" s="21">
        <v>1</v>
      </c>
      <c r="AG117" s="21"/>
      <c r="AH117" s="21"/>
      <c r="AI117" s="124"/>
      <c r="AJ117" s="124"/>
      <c r="AK117" s="125"/>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row>
    <row r="118" spans="1:253" s="11" customFormat="1" ht="31.5" outlineLevel="1">
      <c r="A118" s="145"/>
      <c r="B118" s="21">
        <f>SUBTOTAL(3,F$9:F118)</f>
        <v>108</v>
      </c>
      <c r="C118" s="51" t="s">
        <v>574</v>
      </c>
      <c r="D118" s="42" t="s">
        <v>42</v>
      </c>
      <c r="E118" s="46" t="s">
        <v>528</v>
      </c>
      <c r="F118" s="42" t="s">
        <v>56</v>
      </c>
      <c r="G118" s="41" t="s">
        <v>575</v>
      </c>
      <c r="H118" s="86" t="s">
        <v>165</v>
      </c>
      <c r="I118" s="85">
        <v>10000</v>
      </c>
      <c r="J118" s="77">
        <f aca="true" t="shared" si="30" ref="J118:J129">I118</f>
        <v>10000</v>
      </c>
      <c r="K118" s="85">
        <v>0</v>
      </c>
      <c r="L118" s="85"/>
      <c r="M118" s="85">
        <v>1000</v>
      </c>
      <c r="N118" s="77">
        <f aca="true" t="shared" si="31" ref="N118:N140">M118</f>
        <v>1000</v>
      </c>
      <c r="O118" s="41" t="s">
        <v>531</v>
      </c>
      <c r="P118" s="21" t="s">
        <v>282</v>
      </c>
      <c r="Q118" s="12"/>
      <c r="R118" s="130"/>
      <c r="S118" s="12">
        <v>0</v>
      </c>
      <c r="T118" s="106" t="e">
        <f>#REF!</f>
        <v>#REF!</v>
      </c>
      <c r="U118" s="106"/>
      <c r="V118" s="87">
        <f t="shared" si="29"/>
        <v>0</v>
      </c>
      <c r="W118" s="15" t="e">
        <f>#REF!</f>
        <v>#REF!</v>
      </c>
      <c r="X118" s="50" t="s">
        <v>576</v>
      </c>
      <c r="Y118" s="8">
        <v>13599282288</v>
      </c>
      <c r="Z118" s="42" t="s">
        <v>297</v>
      </c>
      <c r="AA118" s="42" t="s">
        <v>51</v>
      </c>
      <c r="AB118" s="42" t="s">
        <v>61</v>
      </c>
      <c r="AC118" s="172" t="s">
        <v>556</v>
      </c>
      <c r="AD118" s="50" t="s">
        <v>298</v>
      </c>
      <c r="AE118" s="42" t="s">
        <v>246</v>
      </c>
      <c r="AF118" s="12">
        <v>1</v>
      </c>
      <c r="AG118" s="15"/>
      <c r="AH118" s="8">
        <v>1</v>
      </c>
      <c r="AI118" s="15"/>
      <c r="AJ118" s="129"/>
      <c r="AK118" s="177" t="s">
        <v>577</v>
      </c>
      <c r="IE118" s="21"/>
      <c r="IF118" s="13"/>
      <c r="IG118" s="13"/>
      <c r="IH118" s="13"/>
      <c r="II118" s="21"/>
      <c r="IJ118" s="73"/>
      <c r="IK118" s="74"/>
      <c r="IL118" s="74"/>
      <c r="IM118" s="14"/>
      <c r="IN118" s="181"/>
      <c r="IO118" s="86"/>
      <c r="IP118" s="8"/>
      <c r="IQ118" s="8"/>
      <c r="IR118" s="8"/>
      <c r="IS118" s="20"/>
    </row>
    <row r="119" spans="1:253" s="11" customFormat="1" ht="57" outlineLevel="1">
      <c r="A119" s="145"/>
      <c r="B119" s="21">
        <f>SUBTOTAL(3,F$9:F119)</f>
        <v>109</v>
      </c>
      <c r="C119" s="51" t="s">
        <v>578</v>
      </c>
      <c r="D119" s="42" t="s">
        <v>42</v>
      </c>
      <c r="E119" s="46" t="s">
        <v>528</v>
      </c>
      <c r="F119" s="42" t="s">
        <v>56</v>
      </c>
      <c r="G119" s="41" t="s">
        <v>579</v>
      </c>
      <c r="H119" s="86" t="s">
        <v>175</v>
      </c>
      <c r="I119" s="85">
        <v>20000</v>
      </c>
      <c r="J119" s="77">
        <f t="shared" si="30"/>
        <v>20000</v>
      </c>
      <c r="K119" s="85">
        <v>0</v>
      </c>
      <c r="L119" s="85"/>
      <c r="M119" s="85">
        <v>1000</v>
      </c>
      <c r="N119" s="77">
        <f t="shared" si="31"/>
        <v>1000</v>
      </c>
      <c r="O119" s="41" t="s">
        <v>580</v>
      </c>
      <c r="P119" s="21" t="s">
        <v>119</v>
      </c>
      <c r="Q119" s="12"/>
      <c r="R119" s="130"/>
      <c r="S119" s="12">
        <v>0</v>
      </c>
      <c r="T119" s="106" t="e">
        <f>#REF!</f>
        <v>#REF!</v>
      </c>
      <c r="U119" s="106"/>
      <c r="V119" s="87">
        <f aca="true" t="shared" si="32" ref="V119:V140">U119</f>
        <v>0</v>
      </c>
      <c r="W119" s="14" t="e">
        <f>#REF!</f>
        <v>#REF!</v>
      </c>
      <c r="X119" s="54" t="s">
        <v>581</v>
      </c>
      <c r="Y119" s="53">
        <v>18759968868</v>
      </c>
      <c r="Z119" s="42" t="s">
        <v>297</v>
      </c>
      <c r="AA119" s="42" t="s">
        <v>501</v>
      </c>
      <c r="AB119" s="169" t="s">
        <v>261</v>
      </c>
      <c r="AC119" s="172" t="s">
        <v>556</v>
      </c>
      <c r="AD119" s="50" t="s">
        <v>298</v>
      </c>
      <c r="AE119" s="42" t="s">
        <v>246</v>
      </c>
      <c r="AF119" s="12">
        <v>1</v>
      </c>
      <c r="AG119" s="15"/>
      <c r="AH119" s="8">
        <v>1</v>
      </c>
      <c r="AI119" s="15" t="s">
        <v>582</v>
      </c>
      <c r="AJ119" s="42" t="s">
        <v>583</v>
      </c>
      <c r="AK119" s="177" t="s">
        <v>577</v>
      </c>
      <c r="IE119" s="21"/>
      <c r="IF119" s="13"/>
      <c r="IG119" s="13"/>
      <c r="IH119" s="13"/>
      <c r="II119" s="21"/>
      <c r="IJ119" s="73"/>
      <c r="IK119" s="74"/>
      <c r="IL119" s="74"/>
      <c r="IM119" s="14"/>
      <c r="IN119" s="181"/>
      <c r="IO119" s="86"/>
      <c r="IP119" s="8"/>
      <c r="IQ119" s="8"/>
      <c r="IR119" s="8"/>
      <c r="IS119" s="20"/>
    </row>
    <row r="120" spans="1:253" s="7" customFormat="1" ht="47.25" outlineLevel="1">
      <c r="A120" s="21"/>
      <c r="B120" s="21">
        <f>SUBTOTAL(3,F$9:F120)</f>
        <v>110</v>
      </c>
      <c r="C120" s="51" t="s">
        <v>584</v>
      </c>
      <c r="D120" s="42" t="s">
        <v>42</v>
      </c>
      <c r="E120" s="46" t="s">
        <v>528</v>
      </c>
      <c r="F120" s="42" t="s">
        <v>56</v>
      </c>
      <c r="G120" s="51" t="s">
        <v>585</v>
      </c>
      <c r="H120" s="53" t="s">
        <v>175</v>
      </c>
      <c r="I120" s="74">
        <v>15000</v>
      </c>
      <c r="J120" s="77">
        <f t="shared" si="30"/>
        <v>15000</v>
      </c>
      <c r="K120" s="77">
        <v>0</v>
      </c>
      <c r="L120" s="74"/>
      <c r="M120" s="77">
        <v>1500</v>
      </c>
      <c r="N120" s="77">
        <f t="shared" si="31"/>
        <v>1500</v>
      </c>
      <c r="O120" s="41" t="s">
        <v>586</v>
      </c>
      <c r="P120" s="124" t="s">
        <v>48</v>
      </c>
      <c r="Q120" s="8"/>
      <c r="R120" s="49"/>
      <c r="S120" s="129">
        <v>0</v>
      </c>
      <c r="T120" s="129" t="e">
        <f>#REF!</f>
        <v>#REF!</v>
      </c>
      <c r="U120" s="129"/>
      <c r="V120" s="87">
        <f t="shared" si="32"/>
        <v>0</v>
      </c>
      <c r="W120" s="129" t="e">
        <f>#REF!</f>
        <v>#REF!</v>
      </c>
      <c r="X120" s="129"/>
      <c r="Y120" s="129"/>
      <c r="Z120" s="42" t="s">
        <v>297</v>
      </c>
      <c r="AA120" s="42" t="s">
        <v>51</v>
      </c>
      <c r="AB120" s="42" t="s">
        <v>61</v>
      </c>
      <c r="AC120" s="173" t="s">
        <v>556</v>
      </c>
      <c r="AD120" s="50" t="s">
        <v>298</v>
      </c>
      <c r="AE120" s="171" t="s">
        <v>246</v>
      </c>
      <c r="AF120" s="129">
        <v>1</v>
      </c>
      <c r="AG120" s="129"/>
      <c r="AH120" s="106">
        <v>1</v>
      </c>
      <c r="AI120" s="129"/>
      <c r="AJ120" s="129"/>
      <c r="AK120" s="125" t="s">
        <v>587</v>
      </c>
      <c r="AL120" s="11"/>
      <c r="AM120" s="11"/>
      <c r="AN120" s="11"/>
      <c r="AO120" s="11"/>
      <c r="AP120" s="11"/>
      <c r="AQ120" s="11"/>
      <c r="AR120" s="11"/>
      <c r="AS120" s="11"/>
      <c r="AT120" s="11"/>
      <c r="AU120" s="180" t="s">
        <v>298</v>
      </c>
      <c r="AV120" s="11"/>
      <c r="AW120" s="11"/>
      <c r="AX120" s="11"/>
      <c r="AY120" s="11"/>
      <c r="AZ120" s="11"/>
      <c r="BA120" s="11">
        <v>1</v>
      </c>
      <c r="BB120" s="11"/>
      <c r="BC120" s="11"/>
      <c r="BD120" s="11"/>
      <c r="BE120" s="11"/>
      <c r="BF120" s="11"/>
      <c r="BG120" s="11"/>
      <c r="BH120" s="11"/>
      <c r="BK120" s="60"/>
      <c r="BL120" s="21"/>
      <c r="BM120" s="110"/>
      <c r="BN120" s="49"/>
      <c r="BO120" s="49"/>
      <c r="BP120" s="110"/>
      <c r="BQ120" s="49"/>
      <c r="BR120" s="76"/>
      <c r="BS120" s="73"/>
      <c r="BT120" s="76"/>
      <c r="BU120" s="110"/>
      <c r="BV120" s="49"/>
      <c r="BW120" s="49"/>
      <c r="BX120" s="21"/>
      <c r="BY120" s="21"/>
      <c r="BZ120" s="21"/>
      <c r="CA120" s="21"/>
      <c r="CB120" s="5"/>
      <c r="CC120" s="5"/>
      <c r="CD120" s="143"/>
      <c r="CE120" s="143"/>
      <c r="CF120" s="143"/>
      <c r="CG120" s="143"/>
      <c r="CJ120" s="144"/>
      <c r="CK120" s="118"/>
      <c r="CM120" s="144"/>
      <c r="CT120" s="60"/>
      <c r="CU120" s="21"/>
      <c r="CV120" s="110"/>
      <c r="CW120" s="49"/>
      <c r="CX120" s="49"/>
      <c r="CY120" s="76"/>
      <c r="CZ120" s="73"/>
      <c r="DA120" s="76"/>
      <c r="DB120" s="21"/>
      <c r="DC120" s="21"/>
      <c r="DD120" s="5"/>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HX120" s="21"/>
      <c r="HY120" s="13"/>
      <c r="HZ120" s="53"/>
      <c r="IA120" s="110"/>
      <c r="IB120" s="21"/>
      <c r="IC120" s="74"/>
      <c r="ID120" s="73"/>
      <c r="IE120" s="73"/>
      <c r="IF120" s="14"/>
      <c r="IG120" s="21"/>
      <c r="IH120" s="49"/>
      <c r="II120" s="21"/>
      <c r="IJ120" s="49"/>
      <c r="IK120" s="49"/>
      <c r="IL120" s="21"/>
      <c r="IM120" s="124"/>
      <c r="IN120" s="8"/>
      <c r="IO120" s="49"/>
      <c r="IP120" s="11"/>
      <c r="IQ120" s="11"/>
      <c r="IR120" s="11"/>
      <c r="IS120" s="11"/>
    </row>
    <row r="121" spans="1:253" s="11" customFormat="1" ht="31.5" outlineLevel="1">
      <c r="A121" s="145"/>
      <c r="B121" s="21">
        <f>SUBTOTAL(3,F$9:F121)</f>
        <v>111</v>
      </c>
      <c r="C121" s="51" t="s">
        <v>588</v>
      </c>
      <c r="D121" s="42" t="s">
        <v>42</v>
      </c>
      <c r="E121" s="46" t="s">
        <v>528</v>
      </c>
      <c r="F121" s="42" t="s">
        <v>73</v>
      </c>
      <c r="G121" s="41" t="s">
        <v>589</v>
      </c>
      <c r="H121" s="86" t="s">
        <v>269</v>
      </c>
      <c r="I121" s="85">
        <v>20000</v>
      </c>
      <c r="J121" s="77">
        <f t="shared" si="30"/>
        <v>20000</v>
      </c>
      <c r="K121" s="85">
        <v>0</v>
      </c>
      <c r="L121" s="85"/>
      <c r="M121" s="85">
        <v>1000</v>
      </c>
      <c r="N121" s="77">
        <f t="shared" si="31"/>
        <v>1000</v>
      </c>
      <c r="O121" s="41" t="s">
        <v>531</v>
      </c>
      <c r="P121" s="21" t="s">
        <v>282</v>
      </c>
      <c r="Q121" s="21"/>
      <c r="R121" s="130"/>
      <c r="S121" s="12">
        <v>0</v>
      </c>
      <c r="T121" s="106" t="e">
        <f>#REF!</f>
        <v>#REF!</v>
      </c>
      <c r="U121" s="106"/>
      <c r="V121" s="87">
        <f t="shared" si="32"/>
        <v>0</v>
      </c>
      <c r="W121" s="129" t="e">
        <f>#REF!</f>
        <v>#REF!</v>
      </c>
      <c r="X121" s="50" t="s">
        <v>590</v>
      </c>
      <c r="Y121" s="8">
        <v>13906992135</v>
      </c>
      <c r="Z121" s="42" t="s">
        <v>366</v>
      </c>
      <c r="AA121" s="42" t="s">
        <v>51</v>
      </c>
      <c r="AB121" s="170" t="s">
        <v>52</v>
      </c>
      <c r="AC121" s="172" t="s">
        <v>556</v>
      </c>
      <c r="AD121" s="50" t="s">
        <v>298</v>
      </c>
      <c r="AE121" s="42" t="s">
        <v>246</v>
      </c>
      <c r="AF121" s="12">
        <v>1</v>
      </c>
      <c r="AG121" s="15"/>
      <c r="AH121" s="8">
        <v>1</v>
      </c>
      <c r="AI121" s="174" t="s">
        <v>426</v>
      </c>
      <c r="AJ121" s="177" t="s">
        <v>557</v>
      </c>
      <c r="AK121" s="177" t="s">
        <v>577</v>
      </c>
      <c r="IE121" s="21"/>
      <c r="IF121" s="13"/>
      <c r="IG121" s="13"/>
      <c r="IH121" s="13"/>
      <c r="II121" s="21"/>
      <c r="IJ121" s="73"/>
      <c r="IK121" s="74"/>
      <c r="IL121" s="74"/>
      <c r="IM121" s="14"/>
      <c r="IN121" s="181"/>
      <c r="IO121" s="86"/>
      <c r="IP121" s="8"/>
      <c r="IQ121" s="8"/>
      <c r="IR121" s="8"/>
      <c r="IS121" s="20"/>
    </row>
    <row r="122" spans="1:253" s="7" customFormat="1" ht="31.5" outlineLevel="1">
      <c r="A122" s="21"/>
      <c r="B122" s="21">
        <f>SUBTOTAL(3,F$9:F122)</f>
        <v>112</v>
      </c>
      <c r="C122" s="51" t="s">
        <v>591</v>
      </c>
      <c r="D122" s="42" t="s">
        <v>42</v>
      </c>
      <c r="E122" s="46" t="s">
        <v>528</v>
      </c>
      <c r="F122" s="42" t="s">
        <v>56</v>
      </c>
      <c r="G122" s="51" t="s">
        <v>592</v>
      </c>
      <c r="H122" s="53" t="s">
        <v>175</v>
      </c>
      <c r="I122" s="74">
        <v>12000</v>
      </c>
      <c r="J122" s="77">
        <f t="shared" si="30"/>
        <v>12000</v>
      </c>
      <c r="K122" s="77">
        <v>1000</v>
      </c>
      <c r="L122" s="74"/>
      <c r="M122" s="77">
        <v>3000</v>
      </c>
      <c r="N122" s="77">
        <f t="shared" si="31"/>
        <v>3000</v>
      </c>
      <c r="O122" s="41" t="s">
        <v>593</v>
      </c>
      <c r="P122" s="124" t="s">
        <v>119</v>
      </c>
      <c r="Q122" s="8"/>
      <c r="R122" s="49"/>
      <c r="S122" s="129">
        <v>0</v>
      </c>
      <c r="T122" s="129" t="e">
        <f>#REF!</f>
        <v>#REF!</v>
      </c>
      <c r="U122" s="129"/>
      <c r="V122" s="87">
        <f t="shared" si="32"/>
        <v>0</v>
      </c>
      <c r="W122" s="129" t="e">
        <f>#REF!</f>
        <v>#REF!</v>
      </c>
      <c r="X122" s="129"/>
      <c r="Y122" s="129"/>
      <c r="Z122" s="42" t="s">
        <v>297</v>
      </c>
      <c r="AA122" s="42" t="s">
        <v>260</v>
      </c>
      <c r="AB122" s="42" t="s">
        <v>261</v>
      </c>
      <c r="AC122" s="173" t="s">
        <v>556</v>
      </c>
      <c r="AD122" s="50" t="s">
        <v>298</v>
      </c>
      <c r="AE122" s="171" t="s">
        <v>246</v>
      </c>
      <c r="AF122" s="129">
        <v>1</v>
      </c>
      <c r="AG122" s="129"/>
      <c r="AH122" s="106">
        <v>1</v>
      </c>
      <c r="AI122" s="129" t="s">
        <v>582</v>
      </c>
      <c r="AJ122" s="129"/>
      <c r="AK122" s="129" t="s">
        <v>526</v>
      </c>
      <c r="AL122" s="11"/>
      <c r="AM122" s="11"/>
      <c r="AN122" s="11"/>
      <c r="AO122" s="11"/>
      <c r="AP122" s="11"/>
      <c r="AQ122" s="11"/>
      <c r="AR122" s="11"/>
      <c r="AS122" s="11"/>
      <c r="AT122" s="11"/>
      <c r="AU122" s="180" t="s">
        <v>298</v>
      </c>
      <c r="AV122" s="11"/>
      <c r="AW122" s="11"/>
      <c r="AX122" s="11"/>
      <c r="AY122" s="11"/>
      <c r="AZ122" s="11"/>
      <c r="BA122" s="11">
        <v>1</v>
      </c>
      <c r="BB122" s="11"/>
      <c r="BC122" s="11"/>
      <c r="BD122" s="11"/>
      <c r="BE122" s="11"/>
      <c r="BF122" s="11"/>
      <c r="BG122" s="11"/>
      <c r="BH122" s="11"/>
      <c r="BK122" s="60"/>
      <c r="BL122" s="21"/>
      <c r="BM122" s="110"/>
      <c r="BN122" s="49"/>
      <c r="BO122" s="49"/>
      <c r="BP122" s="110"/>
      <c r="BQ122" s="49"/>
      <c r="BR122" s="76"/>
      <c r="BS122" s="73"/>
      <c r="BT122" s="76"/>
      <c r="BU122" s="110"/>
      <c r="BV122" s="49"/>
      <c r="BW122" s="49"/>
      <c r="BX122" s="21"/>
      <c r="BY122" s="21"/>
      <c r="BZ122" s="21"/>
      <c r="CA122" s="21"/>
      <c r="CB122" s="5"/>
      <c r="CC122" s="5"/>
      <c r="CD122" s="143"/>
      <c r="CE122" s="143"/>
      <c r="CF122" s="143"/>
      <c r="CG122" s="143"/>
      <c r="CJ122" s="144"/>
      <c r="CK122" s="118"/>
      <c r="CM122" s="144"/>
      <c r="CT122" s="60"/>
      <c r="CU122" s="21"/>
      <c r="CV122" s="110"/>
      <c r="CW122" s="49"/>
      <c r="CX122" s="49"/>
      <c r="CY122" s="76"/>
      <c r="CZ122" s="73"/>
      <c r="DA122" s="76"/>
      <c r="DB122" s="21"/>
      <c r="DC122" s="21"/>
      <c r="DD122" s="5"/>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HX122" s="21"/>
      <c r="HY122" s="13"/>
      <c r="HZ122" s="53"/>
      <c r="IA122" s="110"/>
      <c r="IB122" s="21"/>
      <c r="IC122" s="74"/>
      <c r="ID122" s="73"/>
      <c r="IE122" s="73"/>
      <c r="IF122" s="14"/>
      <c r="IG122" s="21"/>
      <c r="IH122" s="49"/>
      <c r="II122" s="21"/>
      <c r="IJ122" s="49"/>
      <c r="IK122" s="49"/>
      <c r="IL122" s="21"/>
      <c r="IM122" s="124"/>
      <c r="IN122" s="8"/>
      <c r="IO122" s="49"/>
      <c r="IP122" s="11"/>
      <c r="IQ122" s="11"/>
      <c r="IR122" s="11"/>
      <c r="IS122" s="11"/>
    </row>
    <row r="123" spans="1:253" s="11" customFormat="1" ht="31.5" outlineLevel="1">
      <c r="A123" s="145"/>
      <c r="B123" s="21">
        <f>SUBTOTAL(3,F$9:F123)</f>
        <v>113</v>
      </c>
      <c r="C123" s="51" t="s">
        <v>594</v>
      </c>
      <c r="D123" s="42" t="s">
        <v>42</v>
      </c>
      <c r="E123" s="152" t="s">
        <v>528</v>
      </c>
      <c r="F123" s="42" t="s">
        <v>56</v>
      </c>
      <c r="G123" s="41" t="s">
        <v>595</v>
      </c>
      <c r="H123" s="86" t="s">
        <v>175</v>
      </c>
      <c r="I123" s="85">
        <v>80000</v>
      </c>
      <c r="J123" s="77">
        <f t="shared" si="30"/>
        <v>80000</v>
      </c>
      <c r="K123" s="85">
        <v>0</v>
      </c>
      <c r="L123" s="85"/>
      <c r="M123" s="85">
        <v>5000</v>
      </c>
      <c r="N123" s="77">
        <f t="shared" si="31"/>
        <v>5000</v>
      </c>
      <c r="O123" s="41" t="s">
        <v>596</v>
      </c>
      <c r="P123" s="21" t="s">
        <v>119</v>
      </c>
      <c r="Q123" s="12"/>
      <c r="R123" s="130"/>
      <c r="S123" s="12">
        <v>0</v>
      </c>
      <c r="T123" s="106" t="e">
        <f>#REF!</f>
        <v>#REF!</v>
      </c>
      <c r="U123" s="106"/>
      <c r="V123" s="87">
        <f t="shared" si="32"/>
        <v>0</v>
      </c>
      <c r="W123" s="135" t="e">
        <f>#REF!</f>
        <v>#REF!</v>
      </c>
      <c r="X123" s="50" t="s">
        <v>597</v>
      </c>
      <c r="Y123" s="8">
        <v>13506025551</v>
      </c>
      <c r="Z123" s="42" t="s">
        <v>297</v>
      </c>
      <c r="AA123" s="42" t="s">
        <v>51</v>
      </c>
      <c r="AB123" s="42" t="s">
        <v>61</v>
      </c>
      <c r="AC123" s="172" t="s">
        <v>556</v>
      </c>
      <c r="AD123" s="50" t="s">
        <v>298</v>
      </c>
      <c r="AE123" s="42" t="s">
        <v>54</v>
      </c>
      <c r="AF123" s="12">
        <v>1</v>
      </c>
      <c r="AG123" s="15"/>
      <c r="AH123" s="8">
        <v>1</v>
      </c>
      <c r="AI123" s="174" t="s">
        <v>435</v>
      </c>
      <c r="AJ123" s="15"/>
      <c r="AK123" s="125"/>
      <c r="IE123" s="21"/>
      <c r="IF123" s="13"/>
      <c r="IG123" s="13"/>
      <c r="IH123" s="13"/>
      <c r="II123" s="21"/>
      <c r="IJ123" s="73"/>
      <c r="IK123" s="74"/>
      <c r="IL123" s="74"/>
      <c r="IM123" s="14"/>
      <c r="IN123" s="181"/>
      <c r="IO123" s="86"/>
      <c r="IP123" s="8"/>
      <c r="IQ123" s="8"/>
      <c r="IR123" s="8"/>
      <c r="IS123" s="20"/>
    </row>
    <row r="124" spans="1:38" s="19" customFormat="1" ht="47.25" outlineLevel="1">
      <c r="A124" s="47"/>
      <c r="B124" s="21">
        <f>SUBTOTAL(3,F$9:F124)</f>
        <v>114</v>
      </c>
      <c r="C124" s="41" t="s">
        <v>598</v>
      </c>
      <c r="D124" s="42" t="s">
        <v>42</v>
      </c>
      <c r="E124" s="46" t="s">
        <v>528</v>
      </c>
      <c r="F124" s="46" t="s">
        <v>56</v>
      </c>
      <c r="G124" s="41" t="s">
        <v>599</v>
      </c>
      <c r="H124" s="49" t="s">
        <v>600</v>
      </c>
      <c r="I124" s="76">
        <v>250000</v>
      </c>
      <c r="J124" s="77">
        <f t="shared" si="30"/>
        <v>250000</v>
      </c>
      <c r="K124" s="74">
        <v>150000</v>
      </c>
      <c r="L124" s="73"/>
      <c r="M124" s="74">
        <v>100000</v>
      </c>
      <c r="N124" s="77">
        <f t="shared" si="31"/>
        <v>100000</v>
      </c>
      <c r="O124" s="154" t="s">
        <v>601</v>
      </c>
      <c r="P124" s="21"/>
      <c r="Q124" s="21"/>
      <c r="R124" s="21"/>
      <c r="S124" s="74">
        <v>0</v>
      </c>
      <c r="T124" s="74" t="e">
        <f>#REF!</f>
        <v>#REF!</v>
      </c>
      <c r="U124" s="74" t="e">
        <f aca="true" t="shared" si="33" ref="U124:U131">T124+S124</f>
        <v>#REF!</v>
      </c>
      <c r="V124" s="87" t="e">
        <f t="shared" si="32"/>
        <v>#REF!</v>
      </c>
      <c r="W124" s="14" t="e">
        <f>#REF!</f>
        <v>#REF!</v>
      </c>
      <c r="X124" s="46" t="s">
        <v>602</v>
      </c>
      <c r="Y124" s="21">
        <v>15280083945</v>
      </c>
      <c r="Z124" s="42" t="s">
        <v>603</v>
      </c>
      <c r="AA124" s="42" t="s">
        <v>51</v>
      </c>
      <c r="AB124" s="42" t="s">
        <v>61</v>
      </c>
      <c r="AC124" s="110"/>
      <c r="AD124" s="42" t="s">
        <v>53</v>
      </c>
      <c r="AE124" s="46" t="s">
        <v>246</v>
      </c>
      <c r="AF124" s="49">
        <v>1</v>
      </c>
      <c r="AG124" s="49">
        <v>1</v>
      </c>
      <c r="AH124" s="49"/>
      <c r="AI124" s="124"/>
      <c r="AJ124" s="124"/>
      <c r="AK124" s="49"/>
      <c r="AL124" s="178"/>
    </row>
    <row r="125" spans="1:38" s="19" customFormat="1" ht="31.5" outlineLevel="1">
      <c r="A125" s="47"/>
      <c r="B125" s="21">
        <f>SUBTOTAL(3,F$9:F125)</f>
        <v>115</v>
      </c>
      <c r="C125" s="41" t="s">
        <v>604</v>
      </c>
      <c r="D125" s="42" t="s">
        <v>42</v>
      </c>
      <c r="E125" s="46" t="s">
        <v>528</v>
      </c>
      <c r="F125" s="42" t="s">
        <v>124</v>
      </c>
      <c r="G125" s="149" t="s">
        <v>605</v>
      </c>
      <c r="H125" s="49" t="s">
        <v>67</v>
      </c>
      <c r="I125" s="76">
        <v>125000</v>
      </c>
      <c r="J125" s="77">
        <f t="shared" si="30"/>
        <v>125000</v>
      </c>
      <c r="K125" s="77">
        <v>45000</v>
      </c>
      <c r="L125" s="73"/>
      <c r="M125" s="73">
        <v>25000</v>
      </c>
      <c r="N125" s="77">
        <f t="shared" si="31"/>
        <v>25000</v>
      </c>
      <c r="O125" s="58" t="s">
        <v>606</v>
      </c>
      <c r="P125" s="21"/>
      <c r="Q125" s="21"/>
      <c r="R125" s="21"/>
      <c r="S125" s="74">
        <v>0</v>
      </c>
      <c r="T125" s="74" t="e">
        <f>#REF!</f>
        <v>#REF!</v>
      </c>
      <c r="U125" s="74" t="e">
        <f t="shared" si="33"/>
        <v>#REF!</v>
      </c>
      <c r="V125" s="87" t="e">
        <f t="shared" si="32"/>
        <v>#REF!</v>
      </c>
      <c r="W125" s="14" t="e">
        <f>#REF!</f>
        <v>#REF!</v>
      </c>
      <c r="X125" s="42" t="s">
        <v>547</v>
      </c>
      <c r="Y125" s="21">
        <v>13489209882</v>
      </c>
      <c r="Z125" s="42" t="s">
        <v>607</v>
      </c>
      <c r="AA125" s="42" t="s">
        <v>51</v>
      </c>
      <c r="AB125" s="42" t="s">
        <v>52</v>
      </c>
      <c r="AC125" s="110"/>
      <c r="AD125" s="42" t="s">
        <v>53</v>
      </c>
      <c r="AE125" s="46" t="s">
        <v>246</v>
      </c>
      <c r="AF125" s="49">
        <v>1</v>
      </c>
      <c r="AG125" s="49">
        <v>1</v>
      </c>
      <c r="AH125" s="49">
        <v>1</v>
      </c>
      <c r="AI125" s="124"/>
      <c r="AJ125" s="124"/>
      <c r="AK125" s="49"/>
      <c r="AL125" s="178"/>
    </row>
    <row r="126" spans="1:38" s="19" customFormat="1" ht="47.25" outlineLevel="1">
      <c r="A126" s="47"/>
      <c r="B126" s="21">
        <f>SUBTOTAL(3,F$9:F126)</f>
        <v>116</v>
      </c>
      <c r="C126" s="41" t="s">
        <v>608</v>
      </c>
      <c r="D126" s="42" t="s">
        <v>42</v>
      </c>
      <c r="E126" s="46" t="s">
        <v>528</v>
      </c>
      <c r="F126" s="46" t="s">
        <v>124</v>
      </c>
      <c r="G126" s="151" t="s">
        <v>609</v>
      </c>
      <c r="H126" s="153" t="s">
        <v>610</v>
      </c>
      <c r="I126" s="76">
        <v>143683</v>
      </c>
      <c r="J126" s="77">
        <f t="shared" si="30"/>
        <v>143683</v>
      </c>
      <c r="K126" s="74">
        <v>15500</v>
      </c>
      <c r="L126" s="73"/>
      <c r="M126" s="73">
        <v>20000</v>
      </c>
      <c r="N126" s="77">
        <f t="shared" si="31"/>
        <v>20000</v>
      </c>
      <c r="O126" s="158" t="s">
        <v>611</v>
      </c>
      <c r="P126" s="21"/>
      <c r="Q126" s="21" t="s">
        <v>48</v>
      </c>
      <c r="R126" s="21"/>
      <c r="S126" s="74">
        <v>0</v>
      </c>
      <c r="T126" s="74" t="e">
        <f>#REF!</f>
        <v>#REF!</v>
      </c>
      <c r="U126" s="74" t="e">
        <f t="shared" si="33"/>
        <v>#REF!</v>
      </c>
      <c r="V126" s="87" t="e">
        <f t="shared" si="32"/>
        <v>#REF!</v>
      </c>
      <c r="W126" s="14" t="e">
        <f>#REF!</f>
        <v>#REF!</v>
      </c>
      <c r="X126" s="42" t="s">
        <v>547</v>
      </c>
      <c r="Y126" s="21">
        <v>13489209882</v>
      </c>
      <c r="Z126" s="42" t="s">
        <v>607</v>
      </c>
      <c r="AA126" s="42" t="s">
        <v>51</v>
      </c>
      <c r="AB126" s="42" t="s">
        <v>52</v>
      </c>
      <c r="AC126" s="110"/>
      <c r="AD126" s="42" t="s">
        <v>53</v>
      </c>
      <c r="AE126" s="46" t="s">
        <v>246</v>
      </c>
      <c r="AF126" s="49">
        <v>1</v>
      </c>
      <c r="AG126" s="49">
        <v>1</v>
      </c>
      <c r="AH126" s="49">
        <v>1</v>
      </c>
      <c r="AI126" s="124"/>
      <c r="AJ126" s="124"/>
      <c r="AK126" s="49"/>
      <c r="AL126" s="178"/>
    </row>
    <row r="127" spans="1:38" s="19" customFormat="1" ht="47.25" outlineLevel="1">
      <c r="A127" s="47"/>
      <c r="B127" s="21">
        <f>SUBTOTAL(3,F$9:F127)</f>
        <v>117</v>
      </c>
      <c r="C127" s="41" t="s">
        <v>612</v>
      </c>
      <c r="D127" s="42" t="s">
        <v>42</v>
      </c>
      <c r="E127" s="46" t="s">
        <v>528</v>
      </c>
      <c r="F127" s="42" t="s">
        <v>124</v>
      </c>
      <c r="G127" s="41" t="s">
        <v>613</v>
      </c>
      <c r="H127" s="21" t="s">
        <v>401</v>
      </c>
      <c r="I127" s="76">
        <v>230000</v>
      </c>
      <c r="J127" s="77">
        <f t="shared" si="30"/>
        <v>230000</v>
      </c>
      <c r="K127" s="74">
        <f>114828+8000*0.8+1049+52+1296*0.5</f>
        <v>122977</v>
      </c>
      <c r="L127" s="73"/>
      <c r="M127" s="74">
        <v>45000</v>
      </c>
      <c r="N127" s="77">
        <f t="shared" si="31"/>
        <v>45000</v>
      </c>
      <c r="O127" s="154" t="s">
        <v>614</v>
      </c>
      <c r="P127" s="21"/>
      <c r="Q127" s="21" t="s">
        <v>48</v>
      </c>
      <c r="R127" s="21"/>
      <c r="S127" s="74">
        <v>0</v>
      </c>
      <c r="T127" s="74" t="e">
        <f>#REF!</f>
        <v>#REF!</v>
      </c>
      <c r="U127" s="74" t="e">
        <f t="shared" si="33"/>
        <v>#REF!</v>
      </c>
      <c r="V127" s="87" t="e">
        <f t="shared" si="32"/>
        <v>#REF!</v>
      </c>
      <c r="W127" s="14" t="e">
        <f>#REF!</f>
        <v>#REF!</v>
      </c>
      <c r="X127" s="42" t="s">
        <v>615</v>
      </c>
      <c r="Y127" s="21">
        <v>18059833836</v>
      </c>
      <c r="Z127" s="42" t="s">
        <v>616</v>
      </c>
      <c r="AA127" s="42" t="s">
        <v>51</v>
      </c>
      <c r="AB127" s="42" t="s">
        <v>52</v>
      </c>
      <c r="AC127" s="110"/>
      <c r="AD127" s="42" t="s">
        <v>53</v>
      </c>
      <c r="AE127" s="46" t="s">
        <v>246</v>
      </c>
      <c r="AF127" s="49">
        <v>1</v>
      </c>
      <c r="AG127" s="49">
        <v>1</v>
      </c>
      <c r="AH127" s="49">
        <v>1</v>
      </c>
      <c r="AI127" s="179"/>
      <c r="AJ127" s="179"/>
      <c r="AK127" s="49"/>
      <c r="AL127" s="178"/>
    </row>
    <row r="128" spans="1:38" s="19" customFormat="1" ht="47.25" outlineLevel="1">
      <c r="A128" s="47"/>
      <c r="B128" s="21">
        <f>SUBTOTAL(3,F$9:F128)</f>
        <v>118</v>
      </c>
      <c r="C128" s="58" t="s">
        <v>617</v>
      </c>
      <c r="D128" s="42" t="s">
        <v>42</v>
      </c>
      <c r="E128" s="46" t="s">
        <v>528</v>
      </c>
      <c r="F128" s="42" t="s">
        <v>124</v>
      </c>
      <c r="G128" s="41" t="s">
        <v>618</v>
      </c>
      <c r="H128" s="45" t="s">
        <v>67</v>
      </c>
      <c r="I128" s="75">
        <v>370000</v>
      </c>
      <c r="J128" s="77">
        <f t="shared" si="30"/>
        <v>370000</v>
      </c>
      <c r="K128" s="75">
        <v>180000</v>
      </c>
      <c r="L128" s="73"/>
      <c r="M128" s="75">
        <v>90000</v>
      </c>
      <c r="N128" s="77">
        <f t="shared" si="31"/>
        <v>90000</v>
      </c>
      <c r="O128" s="58" t="s">
        <v>619</v>
      </c>
      <c r="P128" s="21"/>
      <c r="Q128" s="21" t="s">
        <v>48</v>
      </c>
      <c r="R128" s="21"/>
      <c r="S128" s="74">
        <v>0</v>
      </c>
      <c r="T128" s="74" t="e">
        <f>#REF!</f>
        <v>#REF!</v>
      </c>
      <c r="U128" s="74" t="e">
        <f t="shared" si="33"/>
        <v>#REF!</v>
      </c>
      <c r="V128" s="87" t="e">
        <f t="shared" si="32"/>
        <v>#REF!</v>
      </c>
      <c r="W128" s="14" t="e">
        <f>#REF!</f>
        <v>#REF!</v>
      </c>
      <c r="X128" s="42" t="s">
        <v>620</v>
      </c>
      <c r="Y128" s="21">
        <v>15060810078</v>
      </c>
      <c r="Z128" s="42" t="s">
        <v>621</v>
      </c>
      <c r="AA128" s="42" t="s">
        <v>622</v>
      </c>
      <c r="AB128" s="42" t="s">
        <v>52</v>
      </c>
      <c r="AC128" s="110"/>
      <c r="AD128" s="42" t="s">
        <v>53</v>
      </c>
      <c r="AE128" s="46" t="s">
        <v>246</v>
      </c>
      <c r="AF128" s="49">
        <v>1</v>
      </c>
      <c r="AG128" s="49">
        <v>1</v>
      </c>
      <c r="AH128" s="49">
        <v>1</v>
      </c>
      <c r="AI128" s="124"/>
      <c r="AJ128" s="124"/>
      <c r="AK128" s="49"/>
      <c r="AL128" s="178"/>
    </row>
    <row r="129" spans="1:38" s="19" customFormat="1" ht="31.5" outlineLevel="1">
      <c r="A129" s="47"/>
      <c r="B129" s="21">
        <f>SUBTOTAL(3,F$9:F129)</f>
        <v>119</v>
      </c>
      <c r="C129" s="41" t="s">
        <v>623</v>
      </c>
      <c r="D129" s="42" t="s">
        <v>42</v>
      </c>
      <c r="E129" s="46" t="s">
        <v>528</v>
      </c>
      <c r="F129" s="42" t="s">
        <v>56</v>
      </c>
      <c r="G129" s="149" t="s">
        <v>624</v>
      </c>
      <c r="H129" s="49" t="s">
        <v>401</v>
      </c>
      <c r="I129" s="74">
        <v>400000</v>
      </c>
      <c r="J129" s="77">
        <f t="shared" si="30"/>
        <v>400000</v>
      </c>
      <c r="K129" s="74">
        <v>200000</v>
      </c>
      <c r="L129" s="73"/>
      <c r="M129" s="74">
        <v>55000</v>
      </c>
      <c r="N129" s="77">
        <f t="shared" si="31"/>
        <v>55000</v>
      </c>
      <c r="O129" s="58" t="s">
        <v>625</v>
      </c>
      <c r="P129" s="82"/>
      <c r="Q129" s="82"/>
      <c r="R129" s="21"/>
      <c r="S129" s="74">
        <v>0</v>
      </c>
      <c r="T129" s="74" t="e">
        <f>#REF!</f>
        <v>#REF!</v>
      </c>
      <c r="U129" s="74" t="e">
        <f t="shared" si="33"/>
        <v>#REF!</v>
      </c>
      <c r="V129" s="87" t="e">
        <f t="shared" si="32"/>
        <v>#REF!</v>
      </c>
      <c r="W129" s="14" t="e">
        <f>#REF!</f>
        <v>#REF!</v>
      </c>
      <c r="X129" s="42" t="s">
        <v>626</v>
      </c>
      <c r="Y129" s="86" t="s">
        <v>627</v>
      </c>
      <c r="Z129" s="42" t="s">
        <v>628</v>
      </c>
      <c r="AA129" s="42" t="s">
        <v>622</v>
      </c>
      <c r="AB129" s="42" t="s">
        <v>61</v>
      </c>
      <c r="AC129" s="110"/>
      <c r="AD129" s="42" t="s">
        <v>53</v>
      </c>
      <c r="AE129" s="46" t="s">
        <v>246</v>
      </c>
      <c r="AF129" s="49">
        <v>1</v>
      </c>
      <c r="AG129" s="49">
        <v>1</v>
      </c>
      <c r="AH129" s="49">
        <v>1</v>
      </c>
      <c r="AI129" s="124"/>
      <c r="AJ129" s="124"/>
      <c r="AK129" s="49"/>
      <c r="AL129" s="178"/>
    </row>
    <row r="130" spans="1:253" s="11" customFormat="1" ht="47.25" outlineLevel="1">
      <c r="A130" s="145"/>
      <c r="B130" s="21">
        <f>SUBTOTAL(3,F$9:F130)</f>
        <v>120</v>
      </c>
      <c r="C130" s="133" t="s">
        <v>629</v>
      </c>
      <c r="D130" s="42" t="s">
        <v>42</v>
      </c>
      <c r="E130" s="46" t="s">
        <v>528</v>
      </c>
      <c r="F130" s="42" t="s">
        <v>73</v>
      </c>
      <c r="G130" s="182" t="s">
        <v>630</v>
      </c>
      <c r="H130" s="183" t="s">
        <v>165</v>
      </c>
      <c r="I130" s="92">
        <v>22800</v>
      </c>
      <c r="J130" s="77">
        <f aca="true" t="shared" si="34" ref="J130:J140">I130</f>
        <v>22800</v>
      </c>
      <c r="K130" s="189">
        <v>4800</v>
      </c>
      <c r="L130" s="85"/>
      <c r="M130" s="80">
        <v>17500</v>
      </c>
      <c r="N130" s="77">
        <f t="shared" si="31"/>
        <v>17500</v>
      </c>
      <c r="O130" s="158" t="s">
        <v>631</v>
      </c>
      <c r="P130" s="21"/>
      <c r="Q130" s="12"/>
      <c r="R130" s="130"/>
      <c r="S130" s="12">
        <v>0</v>
      </c>
      <c r="T130" s="106" t="e">
        <f>#REF!</f>
        <v>#REF!</v>
      </c>
      <c r="U130" s="74" t="e">
        <f t="shared" si="33"/>
        <v>#REF!</v>
      </c>
      <c r="V130" s="87" t="e">
        <f t="shared" si="32"/>
        <v>#REF!</v>
      </c>
      <c r="W130" s="129" t="e">
        <f>#REF!</f>
        <v>#REF!</v>
      </c>
      <c r="X130" s="116" t="s">
        <v>562</v>
      </c>
      <c r="Y130" s="57">
        <v>15359980501</v>
      </c>
      <c r="Z130" s="166" t="s">
        <v>73</v>
      </c>
      <c r="AA130" s="166" t="s">
        <v>51</v>
      </c>
      <c r="AB130" s="42" t="s">
        <v>52</v>
      </c>
      <c r="AC130" s="104"/>
      <c r="AD130" s="197" t="s">
        <v>53</v>
      </c>
      <c r="AE130" s="42" t="s">
        <v>246</v>
      </c>
      <c r="AF130" s="12">
        <v>1</v>
      </c>
      <c r="AG130" s="15">
        <v>1</v>
      </c>
      <c r="AH130" s="8">
        <v>1</v>
      </c>
      <c r="AI130" s="15"/>
      <c r="AJ130" s="129"/>
      <c r="AK130" s="125"/>
      <c r="IE130" s="10"/>
      <c r="IF130" s="9"/>
      <c r="IG130" s="9"/>
      <c r="IH130" s="9"/>
      <c r="II130" s="10"/>
      <c r="IJ130" s="142"/>
      <c r="IK130" s="205"/>
      <c r="IL130" s="205"/>
      <c r="IM130" s="118"/>
      <c r="IN130" s="10"/>
      <c r="IO130" s="206"/>
      <c r="IP130" s="119"/>
      <c r="IQ130" s="119"/>
      <c r="IR130" s="119"/>
      <c r="IS130" s="5"/>
    </row>
    <row r="131" spans="1:148" s="7" customFormat="1" ht="31.5" outlineLevel="1">
      <c r="A131" s="184"/>
      <c r="B131" s="21">
        <f>SUBTOTAL(3,F$9:F131)</f>
        <v>121</v>
      </c>
      <c r="C131" s="52" t="s">
        <v>632</v>
      </c>
      <c r="D131" s="42" t="s">
        <v>42</v>
      </c>
      <c r="E131" s="46" t="s">
        <v>528</v>
      </c>
      <c r="F131" s="42" t="s">
        <v>73</v>
      </c>
      <c r="G131" s="41" t="s">
        <v>633</v>
      </c>
      <c r="H131" s="21" t="s">
        <v>58</v>
      </c>
      <c r="I131" s="74">
        <v>28000</v>
      </c>
      <c r="J131" s="77">
        <f t="shared" si="34"/>
        <v>28000</v>
      </c>
      <c r="K131" s="76">
        <v>21500</v>
      </c>
      <c r="L131" s="77"/>
      <c r="M131" s="73">
        <v>6500</v>
      </c>
      <c r="N131" s="77">
        <f t="shared" si="31"/>
        <v>6500</v>
      </c>
      <c r="O131" s="58" t="s">
        <v>634</v>
      </c>
      <c r="P131" s="21"/>
      <c r="Q131" s="21" t="s">
        <v>48</v>
      </c>
      <c r="R131" s="21"/>
      <c r="S131" s="74">
        <v>0</v>
      </c>
      <c r="T131" s="74" t="e">
        <f>#REF!</f>
        <v>#REF!</v>
      </c>
      <c r="U131" s="74" t="e">
        <f t="shared" si="33"/>
        <v>#REF!</v>
      </c>
      <c r="V131" s="87" t="e">
        <f t="shared" si="32"/>
        <v>#REF!</v>
      </c>
      <c r="W131" s="14" t="e">
        <f>#REF!</f>
        <v>#REF!</v>
      </c>
      <c r="X131" s="42" t="s">
        <v>635</v>
      </c>
      <c r="Y131" s="86">
        <v>15060628552</v>
      </c>
      <c r="Z131" s="42" t="s">
        <v>73</v>
      </c>
      <c r="AA131" s="42" t="s">
        <v>51</v>
      </c>
      <c r="AB131" s="42" t="s">
        <v>52</v>
      </c>
      <c r="AC131" s="110"/>
      <c r="AD131" s="46" t="s">
        <v>53</v>
      </c>
      <c r="AE131" s="171" t="s">
        <v>246</v>
      </c>
      <c r="AF131" s="21">
        <v>1</v>
      </c>
      <c r="AG131" s="49">
        <v>1</v>
      </c>
      <c r="AH131" s="49">
        <v>1</v>
      </c>
      <c r="AI131" s="124"/>
      <c r="AJ131" s="124"/>
      <c r="AK131" s="46" t="s">
        <v>636</v>
      </c>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P131" s="10"/>
      <c r="DQ131" s="10"/>
      <c r="DR131" s="139"/>
      <c r="DS131" s="140"/>
      <c r="DT131" s="140"/>
      <c r="DU131" s="139"/>
      <c r="DV131" s="140"/>
      <c r="DW131" s="141"/>
      <c r="DX131" s="142"/>
      <c r="DY131" s="141"/>
      <c r="DZ131" s="139"/>
      <c r="EA131" s="140"/>
      <c r="EB131" s="140"/>
      <c r="EC131" s="10"/>
      <c r="ED131" s="10"/>
      <c r="EE131" s="10"/>
      <c r="EF131" s="10"/>
      <c r="EG131" s="5"/>
      <c r="EH131" s="5"/>
      <c r="EO131" s="144"/>
      <c r="EP131" s="118"/>
      <c r="ER131" s="144"/>
    </row>
    <row r="132" spans="1:253" s="11" customFormat="1" ht="47.25" outlineLevel="1">
      <c r="A132" s="145"/>
      <c r="B132" s="21">
        <f>SUBTOTAL(3,F$9:F132)</f>
        <v>122</v>
      </c>
      <c r="C132" s="51" t="s">
        <v>637</v>
      </c>
      <c r="D132" s="21" t="e">
        <f>#REF!</f>
        <v>#REF!</v>
      </c>
      <c r="E132" s="42" t="s">
        <v>528</v>
      </c>
      <c r="F132" s="42" t="s">
        <v>56</v>
      </c>
      <c r="G132" s="41" t="s">
        <v>638</v>
      </c>
      <c r="H132" s="86" t="s">
        <v>639</v>
      </c>
      <c r="I132" s="85">
        <v>250000</v>
      </c>
      <c r="J132" s="77">
        <f t="shared" si="34"/>
        <v>250000</v>
      </c>
      <c r="K132" s="85">
        <v>0</v>
      </c>
      <c r="L132" s="85"/>
      <c r="M132" s="76">
        <v>30000</v>
      </c>
      <c r="N132" s="77">
        <f t="shared" si="31"/>
        <v>30000</v>
      </c>
      <c r="O132" s="41" t="s">
        <v>640</v>
      </c>
      <c r="P132" s="21" t="s">
        <v>48</v>
      </c>
      <c r="Q132" s="12"/>
      <c r="R132" s="130"/>
      <c r="S132" s="12">
        <v>0</v>
      </c>
      <c r="T132" s="106" t="e">
        <f>#REF!</f>
        <v>#REF!</v>
      </c>
      <c r="U132" s="106"/>
      <c r="V132" s="87">
        <f t="shared" si="32"/>
        <v>0</v>
      </c>
      <c r="W132" s="15" t="e">
        <f>#REF!</f>
        <v>#REF!</v>
      </c>
      <c r="X132" s="50" t="s">
        <v>641</v>
      </c>
      <c r="Y132" s="8">
        <v>13506007528</v>
      </c>
      <c r="Z132" s="42" t="s">
        <v>297</v>
      </c>
      <c r="AA132" s="166" t="s">
        <v>501</v>
      </c>
      <c r="AB132" s="42" t="s">
        <v>261</v>
      </c>
      <c r="AC132" s="172" t="s">
        <v>642</v>
      </c>
      <c r="AD132" s="50" t="s">
        <v>298</v>
      </c>
      <c r="AE132" s="42" t="s">
        <v>246</v>
      </c>
      <c r="AF132" s="12">
        <v>1</v>
      </c>
      <c r="AG132" s="15"/>
      <c r="AH132" s="8">
        <v>1</v>
      </c>
      <c r="AI132" s="15"/>
      <c r="AJ132" s="129"/>
      <c r="AK132" s="129"/>
      <c r="IE132" s="21"/>
      <c r="IF132" s="13"/>
      <c r="IG132" s="13"/>
      <c r="IH132" s="13"/>
      <c r="II132" s="21"/>
      <c r="IJ132" s="73"/>
      <c r="IK132" s="74"/>
      <c r="IL132" s="74"/>
      <c r="IM132" s="14"/>
      <c r="IN132" s="181"/>
      <c r="IO132" s="86"/>
      <c r="IP132" s="8"/>
      <c r="IQ132" s="8"/>
      <c r="IR132" s="8"/>
      <c r="IS132" s="20"/>
    </row>
    <row r="133" spans="2:37" s="5" customFormat="1" ht="63" outlineLevel="1">
      <c r="B133" s="21">
        <f>SUBTOTAL(3,F$9:F133)</f>
        <v>123</v>
      </c>
      <c r="C133" s="41" t="s">
        <v>643</v>
      </c>
      <c r="D133" s="21" t="e">
        <f>#REF!</f>
        <v>#REF!</v>
      </c>
      <c r="E133" s="46" t="s">
        <v>528</v>
      </c>
      <c r="F133" s="42" t="s">
        <v>56</v>
      </c>
      <c r="G133" s="41" t="s">
        <v>644</v>
      </c>
      <c r="H133" s="21" t="s">
        <v>165</v>
      </c>
      <c r="I133" s="74">
        <v>66500</v>
      </c>
      <c r="J133" s="77">
        <f t="shared" si="34"/>
        <v>66500</v>
      </c>
      <c r="K133" s="74">
        <v>10000</v>
      </c>
      <c r="L133" s="74"/>
      <c r="M133" s="74">
        <v>30000</v>
      </c>
      <c r="N133" s="77">
        <f t="shared" si="31"/>
        <v>30000</v>
      </c>
      <c r="O133" s="41" t="s">
        <v>645</v>
      </c>
      <c r="P133" s="21"/>
      <c r="Q133" s="21"/>
      <c r="R133" s="21"/>
      <c r="S133" s="74">
        <v>0</v>
      </c>
      <c r="T133" s="74" t="e">
        <f>#REF!</f>
        <v>#REF!</v>
      </c>
      <c r="U133" s="74" t="e">
        <f>T133+S133</f>
        <v>#REF!</v>
      </c>
      <c r="V133" s="87" t="e">
        <f t="shared" si="32"/>
        <v>#REF!</v>
      </c>
      <c r="W133" s="14" t="e">
        <f>#REF!</f>
        <v>#REF!</v>
      </c>
      <c r="X133" s="21"/>
      <c r="Y133" s="21"/>
      <c r="Z133" s="42" t="s">
        <v>646</v>
      </c>
      <c r="AA133" s="46" t="s">
        <v>51</v>
      </c>
      <c r="AB133" s="42" t="s">
        <v>61</v>
      </c>
      <c r="AC133" s="135"/>
      <c r="AD133" s="42" t="s">
        <v>646</v>
      </c>
      <c r="AE133" s="42" t="s">
        <v>246</v>
      </c>
      <c r="AF133" s="21">
        <v>1</v>
      </c>
      <c r="AG133" s="21">
        <v>1</v>
      </c>
      <c r="AH133" s="21">
        <v>1</v>
      </c>
      <c r="AI133" s="130"/>
      <c r="AJ133" s="169" t="s">
        <v>647</v>
      </c>
      <c r="AK133" s="177" t="s">
        <v>648</v>
      </c>
    </row>
    <row r="134" spans="1:253" s="7" customFormat="1" ht="94.5" outlineLevel="1">
      <c r="A134" s="21"/>
      <c r="B134" s="21">
        <f>SUBTOTAL(3,F$9:F134)</f>
        <v>124</v>
      </c>
      <c r="C134" s="51" t="s">
        <v>649</v>
      </c>
      <c r="D134" s="42" t="s">
        <v>42</v>
      </c>
      <c r="E134" s="46" t="s">
        <v>528</v>
      </c>
      <c r="F134" s="42" t="s">
        <v>56</v>
      </c>
      <c r="G134" s="51" t="s">
        <v>650</v>
      </c>
      <c r="H134" s="53" t="s">
        <v>651</v>
      </c>
      <c r="I134" s="74">
        <v>150000</v>
      </c>
      <c r="J134" s="77">
        <f t="shared" si="34"/>
        <v>150000</v>
      </c>
      <c r="K134" s="77">
        <v>10000</v>
      </c>
      <c r="L134" s="74"/>
      <c r="M134" s="77">
        <v>10000</v>
      </c>
      <c r="N134" s="77">
        <f t="shared" si="31"/>
        <v>10000</v>
      </c>
      <c r="O134" s="41" t="s">
        <v>652</v>
      </c>
      <c r="P134" s="124" t="s">
        <v>48</v>
      </c>
      <c r="Q134" s="8"/>
      <c r="R134" s="49"/>
      <c r="S134" s="129">
        <v>0</v>
      </c>
      <c r="T134" s="129" t="e">
        <f>#REF!</f>
        <v>#REF!</v>
      </c>
      <c r="U134" s="129"/>
      <c r="V134" s="87">
        <f t="shared" si="32"/>
        <v>0</v>
      </c>
      <c r="W134" s="129" t="e">
        <f>#REF!</f>
        <v>#REF!</v>
      </c>
      <c r="X134" s="129"/>
      <c r="Y134" s="129"/>
      <c r="Z134" s="42" t="s">
        <v>297</v>
      </c>
      <c r="AA134" s="42" t="s">
        <v>534</v>
      </c>
      <c r="AB134" s="50" t="s">
        <v>406</v>
      </c>
      <c r="AC134" s="198" t="s">
        <v>653</v>
      </c>
      <c r="AD134" s="50" t="s">
        <v>298</v>
      </c>
      <c r="AE134" s="171" t="s">
        <v>246</v>
      </c>
      <c r="AF134" s="129">
        <v>1</v>
      </c>
      <c r="AG134" s="129"/>
      <c r="AH134" s="106">
        <v>1</v>
      </c>
      <c r="AI134" s="129"/>
      <c r="AJ134" s="129"/>
      <c r="AK134" s="129" t="s">
        <v>526</v>
      </c>
      <c r="AL134" s="11"/>
      <c r="AM134" s="11"/>
      <c r="AN134" s="11"/>
      <c r="AO134" s="11"/>
      <c r="AP134" s="11"/>
      <c r="AQ134" s="11"/>
      <c r="AR134" s="11"/>
      <c r="AS134" s="11"/>
      <c r="AT134" s="11"/>
      <c r="AU134" s="180" t="s">
        <v>298</v>
      </c>
      <c r="AV134" s="11"/>
      <c r="AW134" s="11"/>
      <c r="AX134" s="11"/>
      <c r="AY134" s="11"/>
      <c r="AZ134" s="11"/>
      <c r="BA134" s="11">
        <v>1</v>
      </c>
      <c r="BB134" s="11"/>
      <c r="BC134" s="11"/>
      <c r="BD134" s="11"/>
      <c r="BE134" s="11"/>
      <c r="BF134" s="11"/>
      <c r="BG134" s="11"/>
      <c r="BH134" s="11"/>
      <c r="BK134" s="60"/>
      <c r="BL134" s="21"/>
      <c r="BM134" s="110"/>
      <c r="BN134" s="49"/>
      <c r="BO134" s="49"/>
      <c r="BP134" s="110"/>
      <c r="BQ134" s="49"/>
      <c r="BR134" s="76"/>
      <c r="BS134" s="73"/>
      <c r="BT134" s="76"/>
      <c r="BU134" s="110"/>
      <c r="BV134" s="49"/>
      <c r="BW134" s="49"/>
      <c r="BX134" s="21"/>
      <c r="BY134" s="21"/>
      <c r="BZ134" s="21"/>
      <c r="CA134" s="21"/>
      <c r="CB134" s="5"/>
      <c r="CC134" s="5"/>
      <c r="CD134" s="143"/>
      <c r="CE134" s="143"/>
      <c r="CF134" s="143"/>
      <c r="CG134" s="143"/>
      <c r="CJ134" s="144"/>
      <c r="CK134" s="118"/>
      <c r="CM134" s="144"/>
      <c r="CT134" s="60"/>
      <c r="CU134" s="21"/>
      <c r="CV134" s="110"/>
      <c r="CW134" s="49"/>
      <c r="CX134" s="49"/>
      <c r="CY134" s="76"/>
      <c r="CZ134" s="73"/>
      <c r="DA134" s="76"/>
      <c r="DB134" s="21"/>
      <c r="DC134" s="21"/>
      <c r="DD134" s="5"/>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HX134" s="21"/>
      <c r="HY134" s="13"/>
      <c r="HZ134" s="53"/>
      <c r="IA134" s="110"/>
      <c r="IB134" s="21"/>
      <c r="IC134" s="74"/>
      <c r="ID134" s="73"/>
      <c r="IE134" s="73"/>
      <c r="IF134" s="14"/>
      <c r="IG134" s="21"/>
      <c r="IH134" s="49"/>
      <c r="II134" s="21"/>
      <c r="IJ134" s="49"/>
      <c r="IK134" s="49"/>
      <c r="IL134" s="21"/>
      <c r="IM134" s="124"/>
      <c r="IN134" s="8"/>
      <c r="IO134" s="49"/>
      <c r="IP134" s="11"/>
      <c r="IQ134" s="11"/>
      <c r="IR134" s="11"/>
      <c r="IS134" s="11"/>
    </row>
    <row r="135" spans="1:148" s="7" customFormat="1" ht="47.25" outlineLevel="1">
      <c r="A135" s="60"/>
      <c r="B135" s="21">
        <f>SUBTOTAL(3,F$9:F135)</f>
        <v>125</v>
      </c>
      <c r="C135" s="52" t="s">
        <v>654</v>
      </c>
      <c r="D135" s="42" t="s">
        <v>42</v>
      </c>
      <c r="E135" s="46" t="s">
        <v>528</v>
      </c>
      <c r="F135" s="42" t="s">
        <v>56</v>
      </c>
      <c r="G135" s="41" t="s">
        <v>655</v>
      </c>
      <c r="H135" s="21" t="s">
        <v>147</v>
      </c>
      <c r="I135" s="74">
        <v>15000</v>
      </c>
      <c r="J135" s="77">
        <f t="shared" si="34"/>
        <v>15000</v>
      </c>
      <c r="K135" s="76">
        <v>3000</v>
      </c>
      <c r="L135" s="77"/>
      <c r="M135" s="73">
        <v>2000</v>
      </c>
      <c r="N135" s="77">
        <f t="shared" si="31"/>
        <v>2000</v>
      </c>
      <c r="O135" s="58" t="s">
        <v>656</v>
      </c>
      <c r="P135" s="21"/>
      <c r="Q135" s="21"/>
      <c r="R135" s="21"/>
      <c r="S135" s="74">
        <v>0</v>
      </c>
      <c r="T135" s="74" t="e">
        <f>#REF!</f>
        <v>#REF!</v>
      </c>
      <c r="U135" s="91" t="e">
        <f>T135+S135</f>
        <v>#REF!</v>
      </c>
      <c r="V135" s="87" t="e">
        <f t="shared" si="32"/>
        <v>#REF!</v>
      </c>
      <c r="W135" s="14" t="e">
        <f>#REF!</f>
        <v>#REF!</v>
      </c>
      <c r="X135" s="42" t="s">
        <v>657</v>
      </c>
      <c r="Y135" s="86" t="s">
        <v>658</v>
      </c>
      <c r="Z135" s="42" t="s">
        <v>297</v>
      </c>
      <c r="AA135" s="166" t="s">
        <v>51</v>
      </c>
      <c r="AB135" s="50" t="s">
        <v>406</v>
      </c>
      <c r="AC135" s="52" t="s">
        <v>659</v>
      </c>
      <c r="AD135" s="46" t="s">
        <v>298</v>
      </c>
      <c r="AE135" s="42" t="s">
        <v>246</v>
      </c>
      <c r="AF135" s="21">
        <v>1</v>
      </c>
      <c r="AG135" s="49">
        <v>1</v>
      </c>
      <c r="AH135" s="49"/>
      <c r="AI135" s="124"/>
      <c r="AJ135" s="127" t="s">
        <v>660</v>
      </c>
      <c r="AK135" s="49"/>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P135" s="60"/>
      <c r="DQ135" s="21"/>
      <c r="DR135" s="110"/>
      <c r="DS135" s="49"/>
      <c r="DT135" s="49"/>
      <c r="DU135" s="110"/>
      <c r="DV135" s="49"/>
      <c r="DW135" s="76"/>
      <c r="DX135" s="73"/>
      <c r="DY135" s="76"/>
      <c r="DZ135" s="110"/>
      <c r="EA135" s="49"/>
      <c r="EB135" s="49"/>
      <c r="EC135" s="21"/>
      <c r="ED135" s="21"/>
      <c r="EE135" s="21"/>
      <c r="EF135" s="21"/>
      <c r="EG135" s="5"/>
      <c r="EH135" s="5"/>
      <c r="EI135" s="143"/>
      <c r="EJ135" s="143"/>
      <c r="EK135" s="143"/>
      <c r="EL135" s="143"/>
      <c r="EO135" s="144"/>
      <c r="EP135" s="118"/>
      <c r="ER135" s="144"/>
    </row>
    <row r="136" spans="1:148" s="7" customFormat="1" ht="94.5" outlineLevel="1">
      <c r="A136" s="184"/>
      <c r="B136" s="21">
        <f>SUBTOTAL(3,F$9:F136)</f>
        <v>126</v>
      </c>
      <c r="C136" s="52" t="s">
        <v>661</v>
      </c>
      <c r="D136" s="42" t="s">
        <v>42</v>
      </c>
      <c r="E136" s="46" t="s">
        <v>528</v>
      </c>
      <c r="F136" s="42" t="s">
        <v>226</v>
      </c>
      <c r="G136" s="41" t="s">
        <v>662</v>
      </c>
      <c r="H136" s="21" t="s">
        <v>160</v>
      </c>
      <c r="I136" s="74">
        <v>10128</v>
      </c>
      <c r="J136" s="77">
        <f t="shared" si="34"/>
        <v>10128</v>
      </c>
      <c r="K136" s="76">
        <v>3000</v>
      </c>
      <c r="L136" s="77"/>
      <c r="M136" s="73">
        <v>6000</v>
      </c>
      <c r="N136" s="77">
        <f t="shared" si="31"/>
        <v>6000</v>
      </c>
      <c r="O136" s="58" t="s">
        <v>663</v>
      </c>
      <c r="P136" s="21"/>
      <c r="Q136" s="21" t="s">
        <v>48</v>
      </c>
      <c r="R136" s="21"/>
      <c r="S136" s="74">
        <v>0</v>
      </c>
      <c r="T136" s="74" t="e">
        <f>#REF!</f>
        <v>#REF!</v>
      </c>
      <c r="U136" s="91"/>
      <c r="V136" s="87">
        <f t="shared" si="32"/>
        <v>0</v>
      </c>
      <c r="W136" s="14" t="e">
        <f>#REF!</f>
        <v>#REF!</v>
      </c>
      <c r="X136" s="21"/>
      <c r="Y136" s="86"/>
      <c r="Z136" s="42" t="s">
        <v>226</v>
      </c>
      <c r="AA136" s="42" t="s">
        <v>534</v>
      </c>
      <c r="AB136" s="42" t="s">
        <v>406</v>
      </c>
      <c r="AC136" s="198" t="s">
        <v>653</v>
      </c>
      <c r="AD136" s="46" t="s">
        <v>664</v>
      </c>
      <c r="AE136" s="42" t="s">
        <v>246</v>
      </c>
      <c r="AF136" s="21">
        <v>1</v>
      </c>
      <c r="AG136" s="49">
        <v>1</v>
      </c>
      <c r="AH136" s="49">
        <v>1</v>
      </c>
      <c r="AI136" s="124" t="s">
        <v>665</v>
      </c>
      <c r="AJ136" s="124"/>
      <c r="AK136" s="49"/>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P136" s="10"/>
      <c r="DQ136" s="10"/>
      <c r="DR136" s="139"/>
      <c r="DS136" s="140"/>
      <c r="DT136" s="140"/>
      <c r="DU136" s="139"/>
      <c r="DV136" s="140"/>
      <c r="DW136" s="141"/>
      <c r="DX136" s="142"/>
      <c r="DY136" s="141"/>
      <c r="DZ136" s="139"/>
      <c r="EA136" s="140"/>
      <c r="EB136" s="140"/>
      <c r="EC136" s="10"/>
      <c r="ED136" s="10"/>
      <c r="EE136" s="10"/>
      <c r="EF136" s="10"/>
      <c r="EG136" s="5"/>
      <c r="EH136" s="5"/>
      <c r="EO136" s="144"/>
      <c r="EP136" s="118"/>
      <c r="ER136" s="144"/>
    </row>
    <row r="137" spans="1:253" s="7" customFormat="1" ht="47.25" outlineLevel="1">
      <c r="A137" s="21"/>
      <c r="B137" s="21">
        <f>SUBTOTAL(3,F$9:F137)</f>
        <v>127</v>
      </c>
      <c r="C137" s="51" t="s">
        <v>666</v>
      </c>
      <c r="D137" s="42" t="s">
        <v>42</v>
      </c>
      <c r="E137" s="46" t="s">
        <v>528</v>
      </c>
      <c r="F137" s="42" t="s">
        <v>73</v>
      </c>
      <c r="G137" s="51" t="s">
        <v>667</v>
      </c>
      <c r="H137" s="53" t="s">
        <v>639</v>
      </c>
      <c r="I137" s="74">
        <v>50000</v>
      </c>
      <c r="J137" s="77">
        <f t="shared" si="34"/>
        <v>50000</v>
      </c>
      <c r="K137" s="77">
        <v>0</v>
      </c>
      <c r="L137" s="74"/>
      <c r="M137" s="77">
        <v>5000</v>
      </c>
      <c r="N137" s="77">
        <f t="shared" si="31"/>
        <v>5000</v>
      </c>
      <c r="O137" s="41" t="s">
        <v>506</v>
      </c>
      <c r="P137" s="124" t="s">
        <v>48</v>
      </c>
      <c r="Q137" s="8"/>
      <c r="R137" s="49"/>
      <c r="S137" s="129">
        <v>0</v>
      </c>
      <c r="T137" s="129" t="e">
        <f>#REF!</f>
        <v>#REF!</v>
      </c>
      <c r="U137" s="129"/>
      <c r="V137" s="87">
        <f t="shared" si="32"/>
        <v>0</v>
      </c>
      <c r="W137" s="129" t="e">
        <f>#REF!</f>
        <v>#REF!</v>
      </c>
      <c r="X137" s="129"/>
      <c r="Y137" s="129"/>
      <c r="Z137" s="42" t="s">
        <v>366</v>
      </c>
      <c r="AA137" s="42" t="s">
        <v>534</v>
      </c>
      <c r="AB137" s="50" t="s">
        <v>406</v>
      </c>
      <c r="AC137" s="198" t="s">
        <v>653</v>
      </c>
      <c r="AD137" s="50" t="s">
        <v>298</v>
      </c>
      <c r="AE137" s="171" t="s">
        <v>246</v>
      </c>
      <c r="AF137" s="129">
        <v>1</v>
      </c>
      <c r="AG137" s="129"/>
      <c r="AH137" s="106">
        <v>1</v>
      </c>
      <c r="AI137" s="129"/>
      <c r="AJ137" s="129"/>
      <c r="AK137" s="129" t="s">
        <v>526</v>
      </c>
      <c r="AL137" s="11"/>
      <c r="AM137" s="11"/>
      <c r="AN137" s="11"/>
      <c r="AO137" s="11"/>
      <c r="AP137" s="11"/>
      <c r="AQ137" s="11"/>
      <c r="AR137" s="11"/>
      <c r="AS137" s="11"/>
      <c r="AT137" s="11"/>
      <c r="AU137" s="180" t="s">
        <v>298</v>
      </c>
      <c r="AV137" s="11"/>
      <c r="AW137" s="11"/>
      <c r="AX137" s="11"/>
      <c r="AY137" s="11"/>
      <c r="AZ137" s="11"/>
      <c r="BA137" s="11">
        <v>1</v>
      </c>
      <c r="BB137" s="11"/>
      <c r="BC137" s="11"/>
      <c r="BD137" s="11"/>
      <c r="BE137" s="11"/>
      <c r="BF137" s="11"/>
      <c r="BG137" s="11"/>
      <c r="BH137" s="11"/>
      <c r="BK137" s="60"/>
      <c r="BL137" s="21"/>
      <c r="BM137" s="110"/>
      <c r="BN137" s="49"/>
      <c r="BO137" s="49"/>
      <c r="BP137" s="110"/>
      <c r="BQ137" s="49"/>
      <c r="BR137" s="76"/>
      <c r="BS137" s="73"/>
      <c r="BT137" s="76"/>
      <c r="BU137" s="110"/>
      <c r="BV137" s="49"/>
      <c r="BW137" s="49"/>
      <c r="BX137" s="21"/>
      <c r="BY137" s="21"/>
      <c r="BZ137" s="21"/>
      <c r="CA137" s="21"/>
      <c r="CB137" s="5"/>
      <c r="CC137" s="5"/>
      <c r="CD137" s="143"/>
      <c r="CE137" s="143"/>
      <c r="CF137" s="143"/>
      <c r="CG137" s="143"/>
      <c r="CJ137" s="144"/>
      <c r="CK137" s="118"/>
      <c r="CM137" s="144"/>
      <c r="CT137" s="60"/>
      <c r="CU137" s="21"/>
      <c r="CV137" s="110"/>
      <c r="CW137" s="49"/>
      <c r="CX137" s="49"/>
      <c r="CY137" s="76"/>
      <c r="CZ137" s="73"/>
      <c r="DA137" s="76"/>
      <c r="DB137" s="21"/>
      <c r="DC137" s="21"/>
      <c r="DD137" s="5"/>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HX137" s="21"/>
      <c r="HY137" s="13"/>
      <c r="HZ137" s="53"/>
      <c r="IA137" s="110"/>
      <c r="IB137" s="21"/>
      <c r="IC137" s="74"/>
      <c r="ID137" s="73"/>
      <c r="IE137" s="73"/>
      <c r="IF137" s="14"/>
      <c r="IG137" s="21"/>
      <c r="IH137" s="49"/>
      <c r="II137" s="21"/>
      <c r="IJ137" s="49"/>
      <c r="IK137" s="49"/>
      <c r="IL137" s="21"/>
      <c r="IM137" s="124"/>
      <c r="IN137" s="8"/>
      <c r="IO137" s="49"/>
      <c r="IP137" s="11"/>
      <c r="IQ137" s="11"/>
      <c r="IR137" s="11"/>
      <c r="IS137" s="11"/>
    </row>
    <row r="138" spans="2:173" s="14" customFormat="1" ht="47.25" outlineLevel="1">
      <c r="B138" s="21">
        <f>SUBTOTAL(3,F$9:F138)</f>
        <v>128</v>
      </c>
      <c r="C138" s="41" t="s">
        <v>668</v>
      </c>
      <c r="D138" s="42" t="s">
        <v>42</v>
      </c>
      <c r="E138" s="152" t="s">
        <v>528</v>
      </c>
      <c r="F138" s="42" t="s">
        <v>124</v>
      </c>
      <c r="G138" s="41" t="s">
        <v>669</v>
      </c>
      <c r="H138" s="21" t="s">
        <v>165</v>
      </c>
      <c r="I138" s="74">
        <v>50000</v>
      </c>
      <c r="J138" s="77">
        <f t="shared" si="34"/>
        <v>50000</v>
      </c>
      <c r="K138" s="73">
        <v>0</v>
      </c>
      <c r="L138" s="74"/>
      <c r="M138" s="74">
        <v>2000</v>
      </c>
      <c r="N138" s="77">
        <f t="shared" si="31"/>
        <v>2000</v>
      </c>
      <c r="O138" s="58" t="s">
        <v>670</v>
      </c>
      <c r="P138" s="21" t="s">
        <v>119</v>
      </c>
      <c r="S138" s="74">
        <v>0</v>
      </c>
      <c r="T138" s="74" t="e">
        <f>#REF!</f>
        <v>#REF!</v>
      </c>
      <c r="U138" s="91" t="e">
        <f>T138+S138</f>
        <v>#REF!</v>
      </c>
      <c r="V138" s="87" t="e">
        <f t="shared" si="32"/>
        <v>#REF!</v>
      </c>
      <c r="W138" s="14" t="e">
        <f>#REF!</f>
        <v>#REF!</v>
      </c>
      <c r="Z138" s="42" t="s">
        <v>313</v>
      </c>
      <c r="AA138" s="42" t="s">
        <v>534</v>
      </c>
      <c r="AB138" s="42" t="s">
        <v>406</v>
      </c>
      <c r="AD138" s="46" t="s">
        <v>298</v>
      </c>
      <c r="AE138" s="42" t="s">
        <v>246</v>
      </c>
      <c r="AF138" s="21">
        <v>1</v>
      </c>
      <c r="AG138" s="21"/>
      <c r="AH138" s="21"/>
      <c r="AI138" s="124"/>
      <c r="AJ138" s="124"/>
      <c r="AK138" s="2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row>
    <row r="139" spans="1:173" s="5" customFormat="1" ht="31.5" outlineLevel="1">
      <c r="A139" s="21"/>
      <c r="B139" s="21">
        <f>SUBTOTAL(3,F$9:F139)</f>
        <v>129</v>
      </c>
      <c r="C139" s="41" t="s">
        <v>671</v>
      </c>
      <c r="D139" s="42" t="s">
        <v>42</v>
      </c>
      <c r="E139" s="42" t="s">
        <v>528</v>
      </c>
      <c r="F139" s="46" t="s">
        <v>124</v>
      </c>
      <c r="G139" s="61" t="s">
        <v>672</v>
      </c>
      <c r="H139" s="21" t="s">
        <v>67</v>
      </c>
      <c r="I139" s="76">
        <v>300000</v>
      </c>
      <c r="J139" s="77">
        <f t="shared" si="34"/>
        <v>300000</v>
      </c>
      <c r="K139" s="76">
        <v>0</v>
      </c>
      <c r="L139" s="77"/>
      <c r="M139" s="73">
        <v>5000</v>
      </c>
      <c r="N139" s="77">
        <f t="shared" si="31"/>
        <v>5000</v>
      </c>
      <c r="O139" s="154" t="s">
        <v>673</v>
      </c>
      <c r="P139" s="82" t="s">
        <v>119</v>
      </c>
      <c r="Q139" s="82"/>
      <c r="R139" s="82"/>
      <c r="S139" s="74">
        <v>0</v>
      </c>
      <c r="T139" s="85" t="e">
        <f>#REF!</f>
        <v>#REF!</v>
      </c>
      <c r="U139" s="91" t="e">
        <f>T139+S139</f>
        <v>#REF!</v>
      </c>
      <c r="V139" s="87" t="e">
        <f t="shared" si="32"/>
        <v>#REF!</v>
      </c>
      <c r="W139" s="164" t="e">
        <f>#REF!</f>
        <v>#REF!</v>
      </c>
      <c r="X139" s="42" t="s">
        <v>674</v>
      </c>
      <c r="Y139" s="21" t="s">
        <v>675</v>
      </c>
      <c r="Z139" s="42" t="s">
        <v>313</v>
      </c>
      <c r="AA139" s="42" t="s">
        <v>676</v>
      </c>
      <c r="AB139" s="42" t="s">
        <v>406</v>
      </c>
      <c r="AC139" s="14"/>
      <c r="AD139" s="46" t="s">
        <v>298</v>
      </c>
      <c r="AE139" s="46" t="s">
        <v>246</v>
      </c>
      <c r="AF139" s="21">
        <v>1</v>
      </c>
      <c r="AG139" s="21"/>
      <c r="AH139" s="21"/>
      <c r="AI139" s="124"/>
      <c r="AJ139" s="124"/>
      <c r="AK139" s="49"/>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row>
    <row r="140" spans="1:154" s="7" customFormat="1" ht="47.25" outlineLevel="1">
      <c r="A140" s="60"/>
      <c r="B140" s="21">
        <f>SUBTOTAL(3,F$9:F140)</f>
        <v>130</v>
      </c>
      <c r="C140" s="52" t="s">
        <v>677</v>
      </c>
      <c r="D140" s="42" t="s">
        <v>42</v>
      </c>
      <c r="E140" s="152" t="s">
        <v>528</v>
      </c>
      <c r="F140" s="42" t="s">
        <v>124</v>
      </c>
      <c r="G140" s="41" t="s">
        <v>678</v>
      </c>
      <c r="H140" s="21" t="s">
        <v>102</v>
      </c>
      <c r="I140" s="74">
        <v>250000</v>
      </c>
      <c r="J140" s="77">
        <f t="shared" si="34"/>
        <v>250000</v>
      </c>
      <c r="K140" s="73">
        <v>53000</v>
      </c>
      <c r="L140" s="74"/>
      <c r="M140" s="73">
        <v>70000</v>
      </c>
      <c r="N140" s="77">
        <f t="shared" si="31"/>
        <v>70000</v>
      </c>
      <c r="O140" s="52" t="s">
        <v>679</v>
      </c>
      <c r="P140" s="82"/>
      <c r="Q140" s="8"/>
      <c r="R140" s="8"/>
      <c r="S140" s="85">
        <v>0</v>
      </c>
      <c r="T140" s="85" t="e">
        <f>#REF!</f>
        <v>#REF!</v>
      </c>
      <c r="U140" s="91" t="e">
        <f>T140+S140</f>
        <v>#REF!</v>
      </c>
      <c r="V140" s="87" t="e">
        <f t="shared" si="32"/>
        <v>#REF!</v>
      </c>
      <c r="W140" s="164" t="e">
        <f>#REF!</f>
        <v>#REF!</v>
      </c>
      <c r="X140" s="111" t="s">
        <v>680</v>
      </c>
      <c r="Y140" s="117">
        <v>18060018090</v>
      </c>
      <c r="Z140" s="42" t="s">
        <v>313</v>
      </c>
      <c r="AA140" s="42" t="s">
        <v>548</v>
      </c>
      <c r="AB140" s="42" t="s">
        <v>406</v>
      </c>
      <c r="AC140" s="41" t="s">
        <v>681</v>
      </c>
      <c r="AD140" s="42" t="s">
        <v>298</v>
      </c>
      <c r="AE140" s="46" t="s">
        <v>246</v>
      </c>
      <c r="AF140" s="21">
        <v>1</v>
      </c>
      <c r="AG140" s="21">
        <v>1</v>
      </c>
      <c r="AH140" s="21"/>
      <c r="AI140" s="124"/>
      <c r="AJ140" s="124"/>
      <c r="AK140" s="42" t="s">
        <v>549</v>
      </c>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G140" s="60"/>
      <c r="CH140" s="21"/>
      <c r="CI140" s="110"/>
      <c r="CJ140" s="49"/>
      <c r="CK140" s="49"/>
      <c r="CL140" s="110"/>
      <c r="CM140" s="49"/>
      <c r="CN140" s="76"/>
      <c r="CO140" s="73"/>
      <c r="CP140" s="76"/>
      <c r="CQ140" s="110"/>
      <c r="CR140" s="49"/>
      <c r="CS140" s="49"/>
      <c r="CT140" s="21"/>
      <c r="CU140" s="21"/>
      <c r="CV140" s="21"/>
      <c r="CW140" s="21"/>
      <c r="CX140" s="5"/>
      <c r="CY140" s="5"/>
      <c r="CZ140" s="143"/>
      <c r="DA140" s="143"/>
      <c r="DB140" s="143"/>
      <c r="DC140" s="143"/>
      <c r="DF140" s="144"/>
      <c r="DG140" s="118"/>
      <c r="DI140" s="144"/>
      <c r="DP140" s="60"/>
      <c r="DQ140" s="21"/>
      <c r="DR140" s="110"/>
      <c r="DS140" s="49"/>
      <c r="DT140" s="49"/>
      <c r="DU140" s="76"/>
      <c r="DV140" s="73"/>
      <c r="DW140" s="76"/>
      <c r="DX140" s="21"/>
      <c r="DY140" s="21"/>
      <c r="DZ140" s="5"/>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row>
    <row r="141" spans="1:37" s="4" customFormat="1" ht="15.75">
      <c r="A141" s="21"/>
      <c r="B141" s="37" t="s">
        <v>682</v>
      </c>
      <c r="C141" s="38" t="str">
        <f>"社会事业("&amp;FIXED(D141,0)&amp;"个)"</f>
        <v>社会事业(16个)</v>
      </c>
      <c r="D141" s="36">
        <f>AF141</f>
        <v>16</v>
      </c>
      <c r="E141" s="49"/>
      <c r="F141" s="36"/>
      <c r="G141" s="40"/>
      <c r="H141" s="36"/>
      <c r="I141" s="68">
        <f aca="true" t="shared" si="35" ref="I141:N141">SUM(I142:I157)</f>
        <v>908887.76</v>
      </c>
      <c r="J141" s="68">
        <f t="shared" si="35"/>
        <v>861359.0466666666</v>
      </c>
      <c r="K141" s="68">
        <f t="shared" si="35"/>
        <v>155828</v>
      </c>
      <c r="L141" s="68">
        <f t="shared" si="35"/>
        <v>500</v>
      </c>
      <c r="M141" s="68">
        <f t="shared" si="35"/>
        <v>187120</v>
      </c>
      <c r="N141" s="68">
        <f t="shared" si="35"/>
        <v>170786.66666666666</v>
      </c>
      <c r="O141" s="72"/>
      <c r="P141" s="71">
        <f>COUNTIF(P142:P157,"*月*")</f>
        <v>8</v>
      </c>
      <c r="Q141" s="71">
        <f>COUNTIF(Q142:Q157,"*月*")</f>
        <v>3</v>
      </c>
      <c r="R141" s="71"/>
      <c r="S141" s="91">
        <f>SUM(S142:S157)</f>
        <v>0</v>
      </c>
      <c r="T141" s="91" t="e">
        <f>SUM(T142:T157)</f>
        <v>#REF!</v>
      </c>
      <c r="U141" s="91" t="e">
        <f>SUM(U142:U157)</f>
        <v>#REF!</v>
      </c>
      <c r="V141" s="91" t="e">
        <f>SUM(V142:V157)</f>
        <v>#REF!</v>
      </c>
      <c r="W141" s="101" t="e">
        <f>U141/M141</f>
        <v>#REF!</v>
      </c>
      <c r="X141" s="36"/>
      <c r="Y141" s="36"/>
      <c r="Z141" s="21"/>
      <c r="AA141" s="21"/>
      <c r="AB141" s="21"/>
      <c r="AC141" s="40"/>
      <c r="AD141" s="113"/>
      <c r="AE141" s="21"/>
      <c r="AF141" s="36">
        <f>SUM(AF142:AF157)</f>
        <v>16</v>
      </c>
      <c r="AG141" s="36">
        <f>SUM(AG142:AG157)</f>
        <v>7</v>
      </c>
      <c r="AH141" s="36">
        <f>SUM(AH142:AH157)</f>
        <v>3</v>
      </c>
      <c r="AI141" s="124"/>
      <c r="AJ141" s="124"/>
      <c r="AK141" s="49"/>
    </row>
    <row r="142" spans="1:173" s="19" customFormat="1" ht="47.25" outlineLevel="1">
      <c r="A142" s="14"/>
      <c r="B142" s="21">
        <f>SUBTOTAL(3,F$9:F142)</f>
        <v>131</v>
      </c>
      <c r="C142" s="41" t="s">
        <v>683</v>
      </c>
      <c r="D142" s="42" t="s">
        <v>65</v>
      </c>
      <c r="E142" s="42" t="s">
        <v>684</v>
      </c>
      <c r="F142" s="42" t="s">
        <v>56</v>
      </c>
      <c r="G142" s="41" t="s">
        <v>685</v>
      </c>
      <c r="H142" s="21" t="s">
        <v>58</v>
      </c>
      <c r="I142" s="74">
        <v>138600</v>
      </c>
      <c r="J142" s="77">
        <f>I142</f>
        <v>138600</v>
      </c>
      <c r="K142" s="77">
        <v>5000</v>
      </c>
      <c r="L142" s="77"/>
      <c r="M142" s="73">
        <v>40000</v>
      </c>
      <c r="N142" s="77">
        <f>M142</f>
        <v>40000</v>
      </c>
      <c r="O142" s="41" t="s">
        <v>686</v>
      </c>
      <c r="P142" s="190"/>
      <c r="Q142" s="86"/>
      <c r="R142" s="82"/>
      <c r="S142" s="74">
        <v>0</v>
      </c>
      <c r="T142" s="74" t="e">
        <f>#REF!</f>
        <v>#REF!</v>
      </c>
      <c r="U142" s="74" t="e">
        <f>T142+S142</f>
        <v>#REF!</v>
      </c>
      <c r="V142" s="77" t="e">
        <f>U142</f>
        <v>#REF!</v>
      </c>
      <c r="W142" s="14" t="e">
        <f>#REF!</f>
        <v>#REF!</v>
      </c>
      <c r="X142" s="42" t="s">
        <v>687</v>
      </c>
      <c r="Y142" s="86">
        <v>13636923500</v>
      </c>
      <c r="Z142" s="42" t="s">
        <v>688</v>
      </c>
      <c r="AA142" s="42" t="s">
        <v>534</v>
      </c>
      <c r="AB142" s="42" t="s">
        <v>406</v>
      </c>
      <c r="AC142" s="14"/>
      <c r="AD142" s="42" t="s">
        <v>196</v>
      </c>
      <c r="AE142" s="42" t="s">
        <v>62</v>
      </c>
      <c r="AF142" s="21">
        <v>1</v>
      </c>
      <c r="AG142" s="21">
        <v>1</v>
      </c>
      <c r="AH142" s="21"/>
      <c r="AI142" s="124"/>
      <c r="AJ142" s="124"/>
      <c r="AK142" s="42" t="s">
        <v>689</v>
      </c>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11"/>
      <c r="EX142" s="11"/>
      <c r="EY142" s="11"/>
      <c r="EZ142" s="11"/>
      <c r="FA142" s="11"/>
      <c r="FB142" s="11"/>
      <c r="FC142" s="11"/>
      <c r="FD142" s="11"/>
      <c r="FE142" s="11"/>
      <c r="FF142" s="11"/>
      <c r="FG142" s="11"/>
      <c r="FH142" s="11"/>
      <c r="FI142" s="11"/>
      <c r="FJ142" s="11"/>
      <c r="FK142" s="11"/>
      <c r="FL142" s="11"/>
      <c r="FM142" s="11"/>
      <c r="FN142" s="11"/>
      <c r="FO142" s="11"/>
      <c r="FP142" s="11"/>
      <c r="FQ142" s="11"/>
    </row>
    <row r="143" spans="1:173" s="5" customFormat="1" ht="63" outlineLevel="1">
      <c r="A143" s="21"/>
      <c r="B143" s="21">
        <f>SUBTOTAL(3,F$9:F143)</f>
        <v>132</v>
      </c>
      <c r="C143" s="41" t="s">
        <v>690</v>
      </c>
      <c r="D143" s="42" t="s">
        <v>42</v>
      </c>
      <c r="E143" s="42" t="s">
        <v>684</v>
      </c>
      <c r="F143" s="42" t="s">
        <v>73</v>
      </c>
      <c r="G143" s="41" t="s">
        <v>691</v>
      </c>
      <c r="H143" s="21" t="s">
        <v>147</v>
      </c>
      <c r="I143" s="73">
        <v>105000</v>
      </c>
      <c r="J143" s="77">
        <f>I143</f>
        <v>105000</v>
      </c>
      <c r="K143" s="73">
        <v>45000</v>
      </c>
      <c r="L143" s="73"/>
      <c r="M143" s="73">
        <v>10000</v>
      </c>
      <c r="N143" s="77">
        <f>M143</f>
        <v>10000</v>
      </c>
      <c r="O143" s="89" t="s">
        <v>692</v>
      </c>
      <c r="P143" s="82"/>
      <c r="Q143" s="82"/>
      <c r="R143" s="82"/>
      <c r="S143" s="74">
        <v>0</v>
      </c>
      <c r="T143" s="74" t="e">
        <f>#REF!</f>
        <v>#REF!</v>
      </c>
      <c r="U143" s="91" t="e">
        <f>T143+S143</f>
        <v>#REF!</v>
      </c>
      <c r="V143" s="73" t="e">
        <f>U143</f>
        <v>#REF!</v>
      </c>
      <c r="W143" s="14" t="e">
        <f>#REF!</f>
        <v>#REF!</v>
      </c>
      <c r="X143" s="42" t="s">
        <v>693</v>
      </c>
      <c r="Y143" s="21">
        <v>13599923530</v>
      </c>
      <c r="Z143" s="42" t="s">
        <v>366</v>
      </c>
      <c r="AA143" s="42" t="s">
        <v>534</v>
      </c>
      <c r="AB143" s="42" t="s">
        <v>406</v>
      </c>
      <c r="AC143" s="14"/>
      <c r="AD143" s="42" t="s">
        <v>298</v>
      </c>
      <c r="AE143" s="46" t="s">
        <v>246</v>
      </c>
      <c r="AF143" s="21">
        <v>1</v>
      </c>
      <c r="AG143" s="21">
        <v>1</v>
      </c>
      <c r="AH143" s="21"/>
      <c r="AI143" s="124"/>
      <c r="AJ143" s="124"/>
      <c r="AK143" s="125"/>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row>
    <row r="144" spans="1:173" s="19" customFormat="1" ht="78.75" outlineLevel="1">
      <c r="A144" s="21"/>
      <c r="B144" s="21">
        <f>SUBTOTAL(3,F$9:F144)</f>
        <v>133</v>
      </c>
      <c r="C144" s="41" t="s">
        <v>694</v>
      </c>
      <c r="D144" s="46" t="s">
        <v>42</v>
      </c>
      <c r="E144" s="42" t="s">
        <v>684</v>
      </c>
      <c r="F144" s="46" t="s">
        <v>44</v>
      </c>
      <c r="G144" s="52" t="s">
        <v>695</v>
      </c>
      <c r="H144" s="49" t="s">
        <v>58</v>
      </c>
      <c r="I144" s="77">
        <v>9500</v>
      </c>
      <c r="J144" s="77">
        <f>I144/3</f>
        <v>3166.6666666666665</v>
      </c>
      <c r="K144" s="77">
        <v>500</v>
      </c>
      <c r="L144" s="77"/>
      <c r="M144" s="77">
        <v>2000</v>
      </c>
      <c r="N144" s="77">
        <f>M144/3</f>
        <v>666.6666666666666</v>
      </c>
      <c r="O144" s="89" t="s">
        <v>696</v>
      </c>
      <c r="P144" s="82" t="s">
        <v>282</v>
      </c>
      <c r="R144" s="82" t="s">
        <v>697</v>
      </c>
      <c r="S144" s="77">
        <v>0</v>
      </c>
      <c r="T144" s="77" t="e">
        <f>#REF!</f>
        <v>#REF!</v>
      </c>
      <c r="U144" s="74" t="e">
        <f aca="true" t="shared" si="36" ref="U144:U149">T144+S144</f>
        <v>#REF!</v>
      </c>
      <c r="V144" s="77" t="e">
        <f>U144/3</f>
        <v>#REF!</v>
      </c>
      <c r="W144" s="110" t="e">
        <f>#REF!</f>
        <v>#REF!</v>
      </c>
      <c r="X144" s="46" t="s">
        <v>698</v>
      </c>
      <c r="Y144" s="8">
        <v>13655978883</v>
      </c>
      <c r="Z144" s="42" t="s">
        <v>699</v>
      </c>
      <c r="AA144" s="46" t="s">
        <v>534</v>
      </c>
      <c r="AB144" s="42" t="s">
        <v>406</v>
      </c>
      <c r="AC144" s="14"/>
      <c r="AD144" s="42" t="s">
        <v>700</v>
      </c>
      <c r="AE144" s="42" t="s">
        <v>62</v>
      </c>
      <c r="AF144" s="21">
        <v>1</v>
      </c>
      <c r="AG144" s="21">
        <v>1</v>
      </c>
      <c r="AH144" s="21"/>
      <c r="AI144" s="124"/>
      <c r="AJ144" s="127" t="s">
        <v>701</v>
      </c>
      <c r="AK144" s="49"/>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row>
    <row r="145" spans="1:173" s="5" customFormat="1" ht="110.25" outlineLevel="1">
      <c r="A145" s="21"/>
      <c r="B145" s="21">
        <f>SUBTOTAL(3,F$9:F145)</f>
        <v>134</v>
      </c>
      <c r="C145" s="41" t="s">
        <v>702</v>
      </c>
      <c r="D145" s="21" t="e">
        <f>#REF!</f>
        <v>#REF!</v>
      </c>
      <c r="E145" s="42" t="s">
        <v>684</v>
      </c>
      <c r="F145" s="42" t="s">
        <v>703</v>
      </c>
      <c r="G145" s="110" t="s">
        <v>704</v>
      </c>
      <c r="H145" s="53" t="s">
        <v>165</v>
      </c>
      <c r="I145" s="74">
        <v>50000</v>
      </c>
      <c r="J145" s="74">
        <f>I145/2</f>
        <v>25000</v>
      </c>
      <c r="K145" s="74">
        <v>200</v>
      </c>
      <c r="L145" s="74"/>
      <c r="M145" s="74">
        <v>20000</v>
      </c>
      <c r="N145" s="74">
        <f>M145/2</f>
        <v>10000</v>
      </c>
      <c r="O145" s="84" t="s">
        <v>705</v>
      </c>
      <c r="P145" s="21" t="s">
        <v>119</v>
      </c>
      <c r="Q145" s="20"/>
      <c r="R145" s="20">
        <v>2022.04</v>
      </c>
      <c r="S145" s="85">
        <v>0</v>
      </c>
      <c r="T145" s="74" t="e">
        <f>#REF!</f>
        <v>#REF!</v>
      </c>
      <c r="U145" s="74" t="e">
        <f t="shared" si="36"/>
        <v>#REF!</v>
      </c>
      <c r="V145" s="74" t="e">
        <f>U145/2</f>
        <v>#REF!</v>
      </c>
      <c r="W145" s="104" t="e">
        <f>#REF!</f>
        <v>#REF!</v>
      </c>
      <c r="X145" s="8"/>
      <c r="Y145" s="8"/>
      <c r="Z145" s="42" t="s">
        <v>706</v>
      </c>
      <c r="AA145" s="42" t="s">
        <v>534</v>
      </c>
      <c r="AB145" s="42" t="s">
        <v>406</v>
      </c>
      <c r="AC145" s="14"/>
      <c r="AD145" s="46" t="s">
        <v>707</v>
      </c>
      <c r="AE145" s="46" t="s">
        <v>62</v>
      </c>
      <c r="AF145" s="21">
        <v>1</v>
      </c>
      <c r="AG145" s="21"/>
      <c r="AH145" s="21"/>
      <c r="AI145" s="124"/>
      <c r="AJ145" s="124"/>
      <c r="AK145" s="49"/>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row>
    <row r="146" spans="1:173" s="19" customFormat="1" ht="78.75" outlineLevel="1">
      <c r="A146" s="21"/>
      <c r="B146" s="21">
        <f>SUBTOTAL(3,F$9:F146)</f>
        <v>135</v>
      </c>
      <c r="C146" s="41" t="s">
        <v>708</v>
      </c>
      <c r="D146" s="21" t="e">
        <f>#REF!</f>
        <v>#REF!</v>
      </c>
      <c r="E146" s="42" t="s">
        <v>684</v>
      </c>
      <c r="F146" s="46" t="s">
        <v>73</v>
      </c>
      <c r="G146" s="56" t="s">
        <v>709</v>
      </c>
      <c r="H146" s="21" t="s">
        <v>175</v>
      </c>
      <c r="I146" s="74">
        <v>71430</v>
      </c>
      <c r="J146" s="77">
        <f aca="true" t="shared" si="37" ref="J146:J156">I146</f>
        <v>71430</v>
      </c>
      <c r="K146" s="74">
        <v>50</v>
      </c>
      <c r="L146" s="74"/>
      <c r="M146" s="74">
        <v>20000</v>
      </c>
      <c r="N146" s="77">
        <f>M146</f>
        <v>20000</v>
      </c>
      <c r="O146" s="41" t="s">
        <v>710</v>
      </c>
      <c r="P146" s="82" t="s">
        <v>282</v>
      </c>
      <c r="R146" s="21"/>
      <c r="S146" s="74">
        <v>0</v>
      </c>
      <c r="T146" s="77" t="e">
        <f>#REF!</f>
        <v>#REF!</v>
      </c>
      <c r="U146" s="74" t="e">
        <f t="shared" si="36"/>
        <v>#REF!</v>
      </c>
      <c r="V146" s="77" t="e">
        <f>U146</f>
        <v>#REF!</v>
      </c>
      <c r="W146" s="110" t="e">
        <f>#REF!</f>
        <v>#REF!</v>
      </c>
      <c r="X146" s="49"/>
      <c r="Y146" s="8"/>
      <c r="Z146" s="42" t="s">
        <v>711</v>
      </c>
      <c r="AA146" s="42" t="s">
        <v>534</v>
      </c>
      <c r="AB146" s="42" t="s">
        <v>406</v>
      </c>
      <c r="AC146" s="14"/>
      <c r="AD146" s="46" t="s">
        <v>707</v>
      </c>
      <c r="AE146" s="46" t="s">
        <v>62</v>
      </c>
      <c r="AF146" s="21">
        <v>1</v>
      </c>
      <c r="AG146" s="21"/>
      <c r="AH146" s="21"/>
      <c r="AI146" s="124"/>
      <c r="AJ146" s="127" t="s">
        <v>712</v>
      </c>
      <c r="AK146" s="129"/>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row>
    <row r="147" spans="1:173" s="19" customFormat="1" ht="63" outlineLevel="1">
      <c r="A147" s="21"/>
      <c r="B147" s="21">
        <f>SUBTOTAL(3,F$9:F147)</f>
        <v>136</v>
      </c>
      <c r="C147" s="41" t="s">
        <v>713</v>
      </c>
      <c r="D147" s="21" t="e">
        <f>#REF!</f>
        <v>#REF!</v>
      </c>
      <c r="E147" s="42" t="s">
        <v>684</v>
      </c>
      <c r="F147" s="46" t="s">
        <v>73</v>
      </c>
      <c r="G147" s="56" t="s">
        <v>714</v>
      </c>
      <c r="H147" s="21" t="s">
        <v>401</v>
      </c>
      <c r="I147" s="74">
        <v>27352</v>
      </c>
      <c r="J147" s="77">
        <f t="shared" si="37"/>
        <v>27352</v>
      </c>
      <c r="K147" s="74">
        <v>0</v>
      </c>
      <c r="L147" s="74"/>
      <c r="M147" s="74">
        <v>6000</v>
      </c>
      <c r="N147" s="77">
        <f aca="true" t="shared" si="38" ref="N147:N156">M147</f>
        <v>6000</v>
      </c>
      <c r="O147" s="41" t="s">
        <v>715</v>
      </c>
      <c r="P147" s="82" t="s">
        <v>48</v>
      </c>
      <c r="R147" s="86" t="s">
        <v>716</v>
      </c>
      <c r="S147" s="74">
        <v>0</v>
      </c>
      <c r="T147" s="77" t="e">
        <f>#REF!</f>
        <v>#REF!</v>
      </c>
      <c r="U147" s="74" t="e">
        <f t="shared" si="36"/>
        <v>#REF!</v>
      </c>
      <c r="V147" s="77" t="e">
        <f aca="true" t="shared" si="39" ref="V147:V156">U147</f>
        <v>#REF!</v>
      </c>
      <c r="W147" s="110" t="e">
        <f>#REF!</f>
        <v>#REF!</v>
      </c>
      <c r="X147" s="42" t="s">
        <v>717</v>
      </c>
      <c r="Y147" s="8">
        <v>15392295568</v>
      </c>
      <c r="Z147" s="42" t="s">
        <v>718</v>
      </c>
      <c r="AA147" s="42" t="s">
        <v>534</v>
      </c>
      <c r="AB147" s="42" t="s">
        <v>406</v>
      </c>
      <c r="AC147" s="14"/>
      <c r="AD147" s="46" t="s">
        <v>707</v>
      </c>
      <c r="AE147" s="46" t="s">
        <v>62</v>
      </c>
      <c r="AF147" s="21">
        <v>1</v>
      </c>
      <c r="AG147" s="21"/>
      <c r="AH147" s="21"/>
      <c r="AI147" s="21"/>
      <c r="AJ147" s="127" t="s">
        <v>712</v>
      </c>
      <c r="AK147" s="129"/>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row>
    <row r="148" spans="1:173" s="8" customFormat="1" ht="78.75" outlineLevel="1">
      <c r="A148" s="21"/>
      <c r="B148" s="21">
        <f>SUBTOTAL(3,F$9:F148)</f>
        <v>137</v>
      </c>
      <c r="C148" s="41" t="s">
        <v>719</v>
      </c>
      <c r="D148" s="21" t="e">
        <f>#REF!</f>
        <v>#REF!</v>
      </c>
      <c r="E148" s="42" t="s">
        <v>684</v>
      </c>
      <c r="F148" s="42" t="s">
        <v>56</v>
      </c>
      <c r="G148" s="41" t="s">
        <v>720</v>
      </c>
      <c r="H148" s="21" t="s">
        <v>639</v>
      </c>
      <c r="I148" s="74">
        <v>40000</v>
      </c>
      <c r="J148" s="74">
        <f t="shared" si="37"/>
        <v>40000</v>
      </c>
      <c r="K148" s="74">
        <v>200</v>
      </c>
      <c r="L148" s="74">
        <v>200</v>
      </c>
      <c r="M148" s="74">
        <v>15000</v>
      </c>
      <c r="N148" s="77">
        <f t="shared" si="38"/>
        <v>15000</v>
      </c>
      <c r="O148" s="41" t="s">
        <v>721</v>
      </c>
      <c r="P148" s="82" t="s">
        <v>282</v>
      </c>
      <c r="Q148" s="82"/>
      <c r="R148" s="82">
        <v>45717</v>
      </c>
      <c r="S148" s="21">
        <v>0</v>
      </c>
      <c r="T148" s="21" t="e">
        <f>#REF!</f>
        <v>#REF!</v>
      </c>
      <c r="U148" s="74" t="e">
        <f t="shared" si="36"/>
        <v>#REF!</v>
      </c>
      <c r="V148" s="77" t="e">
        <f t="shared" si="39"/>
        <v>#REF!</v>
      </c>
      <c r="W148" s="14" t="e">
        <f>#REF!</f>
        <v>#REF!</v>
      </c>
      <c r="X148" s="42" t="s">
        <v>722</v>
      </c>
      <c r="Y148" s="21" t="s">
        <v>723</v>
      </c>
      <c r="Z148" s="42" t="s">
        <v>724</v>
      </c>
      <c r="AA148" s="42" t="s">
        <v>534</v>
      </c>
      <c r="AB148" s="42" t="s">
        <v>406</v>
      </c>
      <c r="AC148" s="104"/>
      <c r="AD148" s="42" t="s">
        <v>725</v>
      </c>
      <c r="AE148" s="46" t="s">
        <v>62</v>
      </c>
      <c r="AF148" s="21">
        <v>1</v>
      </c>
      <c r="AG148" s="21"/>
      <c r="AH148" s="8">
        <v>1</v>
      </c>
      <c r="AI148" s="21"/>
      <c r="AJ148" s="21"/>
      <c r="AK148" s="125"/>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row>
    <row r="149" spans="1:173" s="19" customFormat="1" ht="47.25" outlineLevel="1">
      <c r="A149" s="21"/>
      <c r="B149" s="21">
        <f>SUBTOTAL(3,F$9:F149)</f>
        <v>138</v>
      </c>
      <c r="C149" s="41" t="s">
        <v>726</v>
      </c>
      <c r="D149" s="42" t="s">
        <v>42</v>
      </c>
      <c r="E149" s="42" t="s">
        <v>684</v>
      </c>
      <c r="F149" s="46" t="s">
        <v>124</v>
      </c>
      <c r="G149" s="41" t="s">
        <v>727</v>
      </c>
      <c r="H149" s="21" t="s">
        <v>58</v>
      </c>
      <c r="I149" s="74">
        <v>4500</v>
      </c>
      <c r="J149" s="77">
        <f t="shared" si="37"/>
        <v>4500</v>
      </c>
      <c r="K149" s="74">
        <v>50</v>
      </c>
      <c r="L149" s="74"/>
      <c r="M149" s="74">
        <v>2000</v>
      </c>
      <c r="N149" s="77">
        <f t="shared" si="38"/>
        <v>2000</v>
      </c>
      <c r="O149" s="41" t="s">
        <v>728</v>
      </c>
      <c r="P149" s="82" t="s">
        <v>48</v>
      </c>
      <c r="R149" s="21" t="s">
        <v>729</v>
      </c>
      <c r="S149" s="74">
        <v>0</v>
      </c>
      <c r="T149" s="77" t="e">
        <f>#REF!</f>
        <v>#REF!</v>
      </c>
      <c r="U149" s="74" t="e">
        <f t="shared" si="36"/>
        <v>#REF!</v>
      </c>
      <c r="V149" s="77" t="e">
        <f t="shared" si="39"/>
        <v>#REF!</v>
      </c>
      <c r="W149" s="110" t="e">
        <f>#REF!</f>
        <v>#REF!</v>
      </c>
      <c r="X149" s="46" t="s">
        <v>698</v>
      </c>
      <c r="Y149" s="8">
        <v>13655978883</v>
      </c>
      <c r="Z149" s="42" t="s">
        <v>730</v>
      </c>
      <c r="AA149" s="42" t="s">
        <v>534</v>
      </c>
      <c r="AB149" s="42" t="s">
        <v>406</v>
      </c>
      <c r="AC149" s="14"/>
      <c r="AD149" s="42" t="s">
        <v>731</v>
      </c>
      <c r="AE149" s="46" t="s">
        <v>62</v>
      </c>
      <c r="AF149" s="21">
        <v>1</v>
      </c>
      <c r="AG149" s="21"/>
      <c r="AH149" s="21"/>
      <c r="AI149" s="124"/>
      <c r="AJ149" s="127" t="s">
        <v>732</v>
      </c>
      <c r="AK149" s="129"/>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row>
    <row r="150" spans="1:253" s="7" customFormat="1" ht="63" outlineLevel="1">
      <c r="A150" s="21"/>
      <c r="B150" s="21">
        <f>SUBTOTAL(3,F$9:F150)</f>
        <v>139</v>
      </c>
      <c r="C150" s="51" t="s">
        <v>733</v>
      </c>
      <c r="D150" s="42" t="s">
        <v>42</v>
      </c>
      <c r="E150" s="42" t="s">
        <v>684</v>
      </c>
      <c r="F150" s="42" t="s">
        <v>73</v>
      </c>
      <c r="G150" s="51" t="s">
        <v>734</v>
      </c>
      <c r="H150" s="53" t="s">
        <v>269</v>
      </c>
      <c r="I150" s="74">
        <v>45000</v>
      </c>
      <c r="J150" s="77">
        <f t="shared" si="37"/>
        <v>45000</v>
      </c>
      <c r="K150" s="77">
        <v>1500</v>
      </c>
      <c r="L150" s="74"/>
      <c r="M150" s="77">
        <v>10000</v>
      </c>
      <c r="N150" s="77">
        <f t="shared" si="38"/>
        <v>10000</v>
      </c>
      <c r="O150" s="41" t="s">
        <v>735</v>
      </c>
      <c r="P150" s="124" t="s">
        <v>119</v>
      </c>
      <c r="Q150" s="8"/>
      <c r="R150" s="49"/>
      <c r="S150" s="129">
        <v>0</v>
      </c>
      <c r="T150" s="129" t="e">
        <f>#REF!</f>
        <v>#REF!</v>
      </c>
      <c r="U150" s="129"/>
      <c r="V150" s="77">
        <f t="shared" si="39"/>
        <v>0</v>
      </c>
      <c r="W150" s="129" t="e">
        <f>#REF!</f>
        <v>#REF!</v>
      </c>
      <c r="X150" s="129"/>
      <c r="Y150" s="129"/>
      <c r="Z150" s="42" t="s">
        <v>366</v>
      </c>
      <c r="AA150" s="169" t="s">
        <v>534</v>
      </c>
      <c r="AB150" s="170" t="s">
        <v>406</v>
      </c>
      <c r="AC150" s="107"/>
      <c r="AD150" s="50" t="s">
        <v>298</v>
      </c>
      <c r="AE150" s="170" t="s">
        <v>246</v>
      </c>
      <c r="AF150" s="129">
        <v>1</v>
      </c>
      <c r="AG150" s="129"/>
      <c r="AH150" s="106">
        <v>1</v>
      </c>
      <c r="AI150" s="129"/>
      <c r="AJ150" s="129"/>
      <c r="AK150" s="129" t="s">
        <v>526</v>
      </c>
      <c r="AL150" s="11"/>
      <c r="AM150" s="11"/>
      <c r="AN150" s="11"/>
      <c r="AO150" s="11"/>
      <c r="AP150" s="11"/>
      <c r="AQ150" s="11"/>
      <c r="AR150" s="11"/>
      <c r="AS150" s="11"/>
      <c r="AT150" s="11"/>
      <c r="AU150" s="180" t="s">
        <v>298</v>
      </c>
      <c r="AV150" s="11"/>
      <c r="AW150" s="11"/>
      <c r="AX150" s="11"/>
      <c r="AY150" s="11"/>
      <c r="AZ150" s="11"/>
      <c r="BA150" s="11">
        <v>1</v>
      </c>
      <c r="BB150" s="11"/>
      <c r="BC150" s="11"/>
      <c r="BD150" s="11"/>
      <c r="BE150" s="11"/>
      <c r="BF150" s="11"/>
      <c r="BG150" s="11"/>
      <c r="BH150" s="11"/>
      <c r="BK150" s="60"/>
      <c r="BL150" s="21"/>
      <c r="BM150" s="110"/>
      <c r="BN150" s="49"/>
      <c r="BO150" s="49"/>
      <c r="BP150" s="110"/>
      <c r="BQ150" s="49"/>
      <c r="BR150" s="76"/>
      <c r="BS150" s="73"/>
      <c r="BT150" s="76"/>
      <c r="BU150" s="110"/>
      <c r="BV150" s="49"/>
      <c r="BW150" s="49"/>
      <c r="BX150" s="21"/>
      <c r="BY150" s="21"/>
      <c r="BZ150" s="21"/>
      <c r="CA150" s="21"/>
      <c r="CB150" s="5"/>
      <c r="CC150" s="5"/>
      <c r="CD150" s="143"/>
      <c r="CE150" s="143"/>
      <c r="CF150" s="143"/>
      <c r="CG150" s="143"/>
      <c r="CJ150" s="144"/>
      <c r="CK150" s="118"/>
      <c r="CM150" s="144"/>
      <c r="CT150" s="60"/>
      <c r="CU150" s="21"/>
      <c r="CV150" s="110"/>
      <c r="CW150" s="49"/>
      <c r="CX150" s="49"/>
      <c r="CY150" s="76"/>
      <c r="CZ150" s="73"/>
      <c r="DA150" s="76"/>
      <c r="DB150" s="21"/>
      <c r="DC150" s="21"/>
      <c r="DD150" s="5"/>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HX150" s="21"/>
      <c r="HY150" s="13"/>
      <c r="HZ150" s="53"/>
      <c r="IA150" s="110"/>
      <c r="IB150" s="21"/>
      <c r="IC150" s="74"/>
      <c r="ID150" s="73"/>
      <c r="IE150" s="73"/>
      <c r="IF150" s="14"/>
      <c r="IG150" s="21"/>
      <c r="IH150" s="49"/>
      <c r="II150" s="21"/>
      <c r="IJ150" s="49"/>
      <c r="IK150" s="49"/>
      <c r="IL150" s="21"/>
      <c r="IM150" s="124"/>
      <c r="IN150" s="8"/>
      <c r="IO150" s="49"/>
      <c r="IP150" s="11"/>
      <c r="IQ150" s="11"/>
      <c r="IR150" s="11"/>
      <c r="IS150" s="11"/>
    </row>
    <row r="151" spans="1:173" s="15" customFormat="1" ht="47.25" outlineLevel="1">
      <c r="A151" s="20"/>
      <c r="B151" s="21">
        <f>SUBTOTAL(3,F$9:F151)</f>
        <v>140</v>
      </c>
      <c r="C151" s="172" t="s">
        <v>736</v>
      </c>
      <c r="D151" s="42" t="s">
        <v>42</v>
      </c>
      <c r="E151" s="42" t="s">
        <v>684</v>
      </c>
      <c r="F151" s="42" t="s">
        <v>73</v>
      </c>
      <c r="G151" s="41" t="s">
        <v>737</v>
      </c>
      <c r="H151" s="21" t="s">
        <v>165</v>
      </c>
      <c r="I151" s="74">
        <v>20000</v>
      </c>
      <c r="J151" s="74">
        <f t="shared" si="37"/>
        <v>20000</v>
      </c>
      <c r="K151" s="73">
        <v>528</v>
      </c>
      <c r="L151" s="74"/>
      <c r="M151" s="74">
        <v>10000</v>
      </c>
      <c r="N151" s="77">
        <f t="shared" si="38"/>
        <v>10000</v>
      </c>
      <c r="O151" s="41" t="s">
        <v>738</v>
      </c>
      <c r="P151" s="21" t="s">
        <v>282</v>
      </c>
      <c r="Q151" s="86"/>
      <c r="R151" s="86" t="s">
        <v>305</v>
      </c>
      <c r="S151" s="74">
        <v>0</v>
      </c>
      <c r="T151" s="74" t="e">
        <f>#REF!</f>
        <v>#REF!</v>
      </c>
      <c r="U151" s="91" t="e">
        <f>T151+S151</f>
        <v>#REF!</v>
      </c>
      <c r="V151" s="77" t="e">
        <f t="shared" si="39"/>
        <v>#REF!</v>
      </c>
      <c r="W151" s="14" t="e">
        <f>#REF!</f>
        <v>#REF!</v>
      </c>
      <c r="X151" s="50" t="s">
        <v>739</v>
      </c>
      <c r="Y151" s="86" t="s">
        <v>740</v>
      </c>
      <c r="Z151" s="42" t="s">
        <v>366</v>
      </c>
      <c r="AA151" s="42" t="s">
        <v>534</v>
      </c>
      <c r="AB151" s="42" t="s">
        <v>406</v>
      </c>
      <c r="AC151" s="14"/>
      <c r="AD151" s="46" t="s">
        <v>298</v>
      </c>
      <c r="AE151" s="42" t="s">
        <v>246</v>
      </c>
      <c r="AF151" s="21">
        <v>1</v>
      </c>
      <c r="AG151" s="21"/>
      <c r="AH151" s="21"/>
      <c r="AI151" s="124"/>
      <c r="AJ151" s="124"/>
      <c r="AK151" s="200"/>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row>
    <row r="152" spans="1:173" s="8" customFormat="1" ht="63" outlineLevel="1">
      <c r="A152" s="21"/>
      <c r="B152" s="21">
        <f>SUBTOTAL(3,F$9:F152)</f>
        <v>141</v>
      </c>
      <c r="C152" s="41" t="s">
        <v>741</v>
      </c>
      <c r="D152" s="42" t="s">
        <v>42</v>
      </c>
      <c r="E152" s="42" t="s">
        <v>684</v>
      </c>
      <c r="F152" s="42" t="s">
        <v>56</v>
      </c>
      <c r="G152" s="41" t="s">
        <v>742</v>
      </c>
      <c r="H152" s="21" t="s">
        <v>160</v>
      </c>
      <c r="I152" s="74">
        <v>920</v>
      </c>
      <c r="J152" s="74">
        <f t="shared" si="37"/>
        <v>920</v>
      </c>
      <c r="K152" s="74">
        <v>300</v>
      </c>
      <c r="L152" s="74">
        <v>300</v>
      </c>
      <c r="M152" s="74">
        <v>620</v>
      </c>
      <c r="N152" s="77">
        <f t="shared" si="38"/>
        <v>620</v>
      </c>
      <c r="O152" s="41" t="s">
        <v>743</v>
      </c>
      <c r="P152" s="82"/>
      <c r="Q152" s="82" t="s">
        <v>282</v>
      </c>
      <c r="R152" s="82">
        <v>44621</v>
      </c>
      <c r="S152" s="21">
        <v>0</v>
      </c>
      <c r="T152" s="21" t="e">
        <f>#REF!</f>
        <v>#REF!</v>
      </c>
      <c r="U152" s="36"/>
      <c r="V152" s="77">
        <f t="shared" si="39"/>
        <v>0</v>
      </c>
      <c r="W152" s="110" t="e">
        <f>#REF!</f>
        <v>#REF!</v>
      </c>
      <c r="X152" s="50" t="s">
        <v>687</v>
      </c>
      <c r="Y152" s="8">
        <v>13636923500</v>
      </c>
      <c r="Z152" s="42" t="s">
        <v>744</v>
      </c>
      <c r="AA152" s="42" t="s">
        <v>745</v>
      </c>
      <c r="AB152" s="42" t="s">
        <v>61</v>
      </c>
      <c r="AC152" s="135"/>
      <c r="AD152" s="42" t="s">
        <v>745</v>
      </c>
      <c r="AE152" s="169" t="s">
        <v>62</v>
      </c>
      <c r="AF152" s="8">
        <v>1</v>
      </c>
      <c r="AG152" s="21"/>
      <c r="AH152" s="130">
        <v>1</v>
      </c>
      <c r="AI152" s="130"/>
      <c r="AJ152" s="130"/>
      <c r="AK152" s="42" t="s">
        <v>746</v>
      </c>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row>
    <row r="153" spans="1:37" s="5" customFormat="1" ht="57" outlineLevel="1">
      <c r="A153" s="21"/>
      <c r="B153" s="21">
        <f>SUBTOTAL(3,F$9:F153)</f>
        <v>142</v>
      </c>
      <c r="C153" s="41" t="s">
        <v>747</v>
      </c>
      <c r="D153" s="42" t="s">
        <v>42</v>
      </c>
      <c r="E153" s="42" t="s">
        <v>684</v>
      </c>
      <c r="F153" s="42" t="s">
        <v>56</v>
      </c>
      <c r="G153" s="41" t="s">
        <v>748</v>
      </c>
      <c r="H153" s="21" t="s">
        <v>749</v>
      </c>
      <c r="I153" s="73">
        <v>300000</v>
      </c>
      <c r="J153" s="73">
        <f t="shared" si="37"/>
        <v>300000</v>
      </c>
      <c r="K153" s="73">
        <v>78000</v>
      </c>
      <c r="L153" s="73"/>
      <c r="M153" s="73">
        <v>30000</v>
      </c>
      <c r="N153" s="77">
        <f t="shared" si="38"/>
        <v>30000</v>
      </c>
      <c r="O153" s="41" t="s">
        <v>750</v>
      </c>
      <c r="P153" s="21"/>
      <c r="Q153" s="21"/>
      <c r="R153" s="21"/>
      <c r="S153" s="74">
        <v>0</v>
      </c>
      <c r="T153" s="74" t="e">
        <f>#REF!</f>
        <v>#REF!</v>
      </c>
      <c r="U153" s="91" t="e">
        <f>T153+S153</f>
        <v>#REF!</v>
      </c>
      <c r="V153" s="77" t="e">
        <f t="shared" si="39"/>
        <v>#REF!</v>
      </c>
      <c r="W153" s="14" t="e">
        <f>#REF!</f>
        <v>#REF!</v>
      </c>
      <c r="X153" s="111" t="s">
        <v>751</v>
      </c>
      <c r="Y153" s="117">
        <v>13905987795</v>
      </c>
      <c r="Z153" s="42" t="s">
        <v>752</v>
      </c>
      <c r="AA153" s="42" t="s">
        <v>223</v>
      </c>
      <c r="AB153" s="42" t="s">
        <v>406</v>
      </c>
      <c r="AC153" s="14"/>
      <c r="AD153" s="42" t="s">
        <v>298</v>
      </c>
      <c r="AE153" s="46" t="s">
        <v>246</v>
      </c>
      <c r="AF153" s="21">
        <v>1</v>
      </c>
      <c r="AG153" s="21">
        <v>1</v>
      </c>
      <c r="AH153" s="21"/>
      <c r="AI153" s="124"/>
      <c r="AJ153" s="124"/>
      <c r="AK153" s="49"/>
    </row>
    <row r="154" spans="1:37" s="5" customFormat="1" ht="47.25" outlineLevel="1">
      <c r="A154" s="21"/>
      <c r="B154" s="21">
        <f>SUBTOTAL(3,F$9:F154)</f>
        <v>143</v>
      </c>
      <c r="C154" s="61" t="s">
        <v>753</v>
      </c>
      <c r="D154" s="42" t="s">
        <v>42</v>
      </c>
      <c r="E154" s="42" t="s">
        <v>684</v>
      </c>
      <c r="F154" s="42" t="s">
        <v>754</v>
      </c>
      <c r="G154" s="61" t="s">
        <v>755</v>
      </c>
      <c r="H154" s="21" t="s">
        <v>58</v>
      </c>
      <c r="I154" s="95">
        <v>20000</v>
      </c>
      <c r="J154" s="73">
        <f t="shared" si="37"/>
        <v>20000</v>
      </c>
      <c r="K154" s="85">
        <v>7000</v>
      </c>
      <c r="L154" s="73"/>
      <c r="M154" s="85">
        <v>5000</v>
      </c>
      <c r="N154" s="77">
        <f t="shared" si="38"/>
        <v>5000</v>
      </c>
      <c r="O154" s="41" t="s">
        <v>756</v>
      </c>
      <c r="P154" s="14"/>
      <c r="Q154" s="82" t="s">
        <v>48</v>
      </c>
      <c r="R154" s="190">
        <v>44621</v>
      </c>
      <c r="S154" s="74">
        <v>0</v>
      </c>
      <c r="T154" s="74" t="e">
        <f>#REF!</f>
        <v>#REF!</v>
      </c>
      <c r="U154" s="91" t="e">
        <f>T154+S154</f>
        <v>#REF!</v>
      </c>
      <c r="V154" s="77" t="e">
        <f t="shared" si="39"/>
        <v>#REF!</v>
      </c>
      <c r="W154" s="14" t="e">
        <f>#REF!</f>
        <v>#REF!</v>
      </c>
      <c r="X154" s="117"/>
      <c r="Y154" s="117"/>
      <c r="Z154" s="42" t="s">
        <v>757</v>
      </c>
      <c r="AA154" s="42" t="s">
        <v>223</v>
      </c>
      <c r="AB154" s="42" t="s">
        <v>406</v>
      </c>
      <c r="AC154" s="14"/>
      <c r="AD154" s="42" t="s">
        <v>758</v>
      </c>
      <c r="AE154" s="46" t="s">
        <v>246</v>
      </c>
      <c r="AF154" s="21">
        <v>1</v>
      </c>
      <c r="AG154" s="21">
        <v>1</v>
      </c>
      <c r="AH154" s="21"/>
      <c r="AI154" s="124"/>
      <c r="AJ154" s="124"/>
      <c r="AK154" s="49"/>
    </row>
    <row r="155" spans="1:173" s="19" customFormat="1" ht="63" outlineLevel="1">
      <c r="A155" s="47"/>
      <c r="B155" s="21">
        <f>SUBTOTAL(3,F$9:F155)</f>
        <v>144</v>
      </c>
      <c r="C155" s="41" t="s">
        <v>759</v>
      </c>
      <c r="D155" s="21" t="e">
        <f>#REF!</f>
        <v>#REF!</v>
      </c>
      <c r="E155" s="42" t="s">
        <v>684</v>
      </c>
      <c r="F155" s="42" t="s">
        <v>73</v>
      </c>
      <c r="G155" s="41" t="s">
        <v>760</v>
      </c>
      <c r="H155" s="21" t="s">
        <v>46</v>
      </c>
      <c r="I155" s="76">
        <v>18000</v>
      </c>
      <c r="J155" s="77">
        <f t="shared" si="37"/>
        <v>18000</v>
      </c>
      <c r="K155" s="73">
        <v>12000</v>
      </c>
      <c r="L155" s="77"/>
      <c r="M155" s="73">
        <v>6000</v>
      </c>
      <c r="N155" s="77">
        <f t="shared" si="38"/>
        <v>6000</v>
      </c>
      <c r="O155" s="52" t="s">
        <v>761</v>
      </c>
      <c r="P155" s="21"/>
      <c r="Q155" s="82" t="s">
        <v>48</v>
      </c>
      <c r="R155" s="21" t="s">
        <v>762</v>
      </c>
      <c r="S155" s="74">
        <v>0</v>
      </c>
      <c r="T155" s="74" t="e">
        <f>#REF!</f>
        <v>#REF!</v>
      </c>
      <c r="U155" s="74" t="e">
        <f>T155+S155</f>
        <v>#REF!</v>
      </c>
      <c r="V155" s="77" t="e">
        <f t="shared" si="39"/>
        <v>#REF!</v>
      </c>
      <c r="W155" s="14" t="e">
        <f>#REF!</f>
        <v>#REF!</v>
      </c>
      <c r="X155" s="42" t="s">
        <v>243</v>
      </c>
      <c r="Y155" s="86" t="s">
        <v>763</v>
      </c>
      <c r="Z155" s="42" t="s">
        <v>764</v>
      </c>
      <c r="AA155" s="42" t="s">
        <v>223</v>
      </c>
      <c r="AB155" s="42" t="s">
        <v>406</v>
      </c>
      <c r="AC155" s="14"/>
      <c r="AD155" s="42" t="s">
        <v>245</v>
      </c>
      <c r="AE155" s="42" t="s">
        <v>62</v>
      </c>
      <c r="AF155" s="21">
        <v>1</v>
      </c>
      <c r="AG155" s="21">
        <v>1</v>
      </c>
      <c r="AH155" s="21"/>
      <c r="AI155" s="124"/>
      <c r="AJ155" s="124"/>
      <c r="AK155" s="128"/>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row>
    <row r="156" spans="1:173" s="5" customFormat="1" ht="47.25" outlineLevel="1">
      <c r="A156" s="59"/>
      <c r="B156" s="21">
        <f>SUBTOTAL(3,F$9:F156)</f>
        <v>145</v>
      </c>
      <c r="C156" s="41" t="s">
        <v>765</v>
      </c>
      <c r="D156" s="42" t="s">
        <v>522</v>
      </c>
      <c r="E156" s="42" t="s">
        <v>684</v>
      </c>
      <c r="F156" s="42" t="s">
        <v>124</v>
      </c>
      <c r="G156" s="56" t="s">
        <v>766</v>
      </c>
      <c r="H156" s="49" t="s">
        <v>165</v>
      </c>
      <c r="I156" s="74">
        <v>26195</v>
      </c>
      <c r="J156" s="77">
        <f t="shared" si="37"/>
        <v>26195</v>
      </c>
      <c r="K156" s="77">
        <v>0</v>
      </c>
      <c r="L156" s="77"/>
      <c r="M156" s="73">
        <v>500</v>
      </c>
      <c r="N156" s="77">
        <f t="shared" si="38"/>
        <v>500</v>
      </c>
      <c r="O156" s="41" t="s">
        <v>728</v>
      </c>
      <c r="P156" s="82"/>
      <c r="Q156" s="82"/>
      <c r="R156" s="82"/>
      <c r="S156" s="74">
        <v>0</v>
      </c>
      <c r="T156" s="74" t="e">
        <f>#REF!</f>
        <v>#REF!</v>
      </c>
      <c r="U156" s="91" t="e">
        <f>T156+S156</f>
        <v>#REF!</v>
      </c>
      <c r="V156" s="77" t="e">
        <f t="shared" si="39"/>
        <v>#REF!</v>
      </c>
      <c r="W156" s="14" t="e">
        <f>#REF!</f>
        <v>#REF!</v>
      </c>
      <c r="X156" s="50" t="s">
        <v>767</v>
      </c>
      <c r="Y156" s="8">
        <v>18060030689</v>
      </c>
      <c r="Z156" s="42" t="s">
        <v>768</v>
      </c>
      <c r="AA156" s="42" t="s">
        <v>223</v>
      </c>
      <c r="AB156" s="42" t="s">
        <v>406</v>
      </c>
      <c r="AC156" s="14"/>
      <c r="AD156" s="42" t="s">
        <v>758</v>
      </c>
      <c r="AE156" s="42" t="s">
        <v>62</v>
      </c>
      <c r="AF156" s="21">
        <v>1</v>
      </c>
      <c r="AG156" s="21"/>
      <c r="AH156" s="21"/>
      <c r="AI156" s="124"/>
      <c r="AJ156" s="124"/>
      <c r="AK156" s="125" t="s">
        <v>769</v>
      </c>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row>
    <row r="157" spans="1:173" s="19" customFormat="1" ht="204.75" outlineLevel="1">
      <c r="A157" s="21"/>
      <c r="B157" s="21">
        <f>SUBTOTAL(3,F$9:F157)</f>
        <v>146</v>
      </c>
      <c r="C157" s="52" t="s">
        <v>770</v>
      </c>
      <c r="D157" s="42" t="s">
        <v>42</v>
      </c>
      <c r="E157" s="42" t="s">
        <v>684</v>
      </c>
      <c r="F157" s="42" t="s">
        <v>771</v>
      </c>
      <c r="G157" s="14" t="s">
        <v>772</v>
      </c>
      <c r="H157" s="45" t="s">
        <v>147</v>
      </c>
      <c r="I157" s="75">
        <v>32390.76</v>
      </c>
      <c r="J157" s="75">
        <f>I157/2</f>
        <v>16195.38</v>
      </c>
      <c r="K157" s="75">
        <v>5500</v>
      </c>
      <c r="L157" s="75"/>
      <c r="M157" s="75">
        <v>10000</v>
      </c>
      <c r="N157" s="75">
        <f>M157/2</f>
        <v>5000</v>
      </c>
      <c r="O157" s="58" t="s">
        <v>773</v>
      </c>
      <c r="P157" s="49"/>
      <c r="Q157" s="192"/>
      <c r="R157" s="192"/>
      <c r="S157" s="75">
        <v>0</v>
      </c>
      <c r="T157" s="75" t="e">
        <f>#REF!</f>
        <v>#REF!</v>
      </c>
      <c r="U157" s="91" t="e">
        <f>T157+S157</f>
        <v>#REF!</v>
      </c>
      <c r="V157" s="75" t="e">
        <f>U157/2</f>
        <v>#REF!</v>
      </c>
      <c r="W157" s="193" t="e">
        <f>#REF!</f>
        <v>#REF!</v>
      </c>
      <c r="X157" s="194" t="s">
        <v>774</v>
      </c>
      <c r="Y157" s="45">
        <v>13159031203</v>
      </c>
      <c r="Z157" s="42" t="s">
        <v>775</v>
      </c>
      <c r="AA157" s="46" t="s">
        <v>223</v>
      </c>
      <c r="AB157" s="42" t="s">
        <v>406</v>
      </c>
      <c r="AC157" s="110"/>
      <c r="AD157" s="42" t="s">
        <v>758</v>
      </c>
      <c r="AE157" s="42" t="s">
        <v>62</v>
      </c>
      <c r="AF157" s="21">
        <v>1</v>
      </c>
      <c r="AG157" s="49">
        <v>1</v>
      </c>
      <c r="AH157" s="49"/>
      <c r="AI157" s="124"/>
      <c r="AJ157" s="127" t="s">
        <v>776</v>
      </c>
      <c r="AK157" s="125"/>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row>
    <row r="158" spans="1:37" s="4" customFormat="1" ht="15.75">
      <c r="A158" s="21"/>
      <c r="B158" s="37" t="s">
        <v>777</v>
      </c>
      <c r="C158" s="38" t="str">
        <f>"农林水利("&amp;FIXED(D158,0)&amp;"个)"</f>
        <v>农林水利(5个)</v>
      </c>
      <c r="D158" s="36">
        <f>AF158</f>
        <v>5</v>
      </c>
      <c r="E158" s="21"/>
      <c r="F158" s="36"/>
      <c r="G158" s="40"/>
      <c r="H158" s="36"/>
      <c r="I158" s="68">
        <f aca="true" t="shared" si="40" ref="I158:N158">SUM(I159:I163)</f>
        <v>39368.94</v>
      </c>
      <c r="J158" s="68">
        <f t="shared" si="40"/>
        <v>24368.94</v>
      </c>
      <c r="K158" s="68">
        <f t="shared" si="40"/>
        <v>800</v>
      </c>
      <c r="L158" s="68">
        <f t="shared" si="40"/>
        <v>3200</v>
      </c>
      <c r="M158" s="68">
        <f t="shared" si="40"/>
        <v>11000</v>
      </c>
      <c r="N158" s="68">
        <f t="shared" si="40"/>
        <v>10250</v>
      </c>
      <c r="O158" s="72"/>
      <c r="P158" s="71">
        <f>COUNTIF(P159:P163,"*月*")</f>
        <v>4</v>
      </c>
      <c r="Q158" s="71">
        <f>COUNTIF(Q159:Q163,"*月*")</f>
        <v>0</v>
      </c>
      <c r="R158" s="71"/>
      <c r="S158" s="91">
        <f>SUM(S159:S163)</f>
        <v>0</v>
      </c>
      <c r="T158" s="91" t="e">
        <f>SUM(T159:T163)</f>
        <v>#REF!</v>
      </c>
      <c r="U158" s="91" t="e">
        <f>SUM(U159:U163)</f>
        <v>#REF!</v>
      </c>
      <c r="V158" s="91" t="e">
        <f>SUM(V159:V163)</f>
        <v>#REF!</v>
      </c>
      <c r="W158" s="101" t="e">
        <f>U158/M158</f>
        <v>#REF!</v>
      </c>
      <c r="X158" s="36"/>
      <c r="Y158" s="36"/>
      <c r="Z158" s="21"/>
      <c r="AA158" s="21"/>
      <c r="AB158" s="21"/>
      <c r="AC158" s="14"/>
      <c r="AD158" s="113"/>
      <c r="AE158" s="21"/>
      <c r="AF158" s="36">
        <f>SUM(AF159:AF163)</f>
        <v>5</v>
      </c>
      <c r="AG158" s="36">
        <f>SUM(AG159:AG163)</f>
        <v>0</v>
      </c>
      <c r="AH158" s="21">
        <f>SUM(AH159:AH163)</f>
        <v>2</v>
      </c>
      <c r="AI158" s="124"/>
      <c r="AJ158" s="124"/>
      <c r="AK158" s="123"/>
    </row>
    <row r="159" spans="1:37" s="11" customFormat="1" ht="78.75" outlineLevel="1">
      <c r="A159" s="21"/>
      <c r="B159" s="21">
        <f>SUBTOTAL(3,F$9:F159)</f>
        <v>147</v>
      </c>
      <c r="C159" s="172" t="s">
        <v>778</v>
      </c>
      <c r="D159" s="42" t="s">
        <v>42</v>
      </c>
      <c r="E159" s="185" t="s">
        <v>779</v>
      </c>
      <c r="F159" s="42" t="s">
        <v>780</v>
      </c>
      <c r="G159" s="41" t="s">
        <v>781</v>
      </c>
      <c r="H159" s="21" t="s">
        <v>639</v>
      </c>
      <c r="I159" s="85">
        <v>20000</v>
      </c>
      <c r="J159" s="85">
        <f>I159/4</f>
        <v>5000</v>
      </c>
      <c r="K159" s="85">
        <v>100</v>
      </c>
      <c r="L159" s="85">
        <f>SUBTOTAL(9,L14:L158)</f>
        <v>0</v>
      </c>
      <c r="M159" s="85">
        <v>1000</v>
      </c>
      <c r="N159" s="85">
        <f>M159/4</f>
        <v>250</v>
      </c>
      <c r="O159" s="41" t="s">
        <v>782</v>
      </c>
      <c r="P159" s="8" t="s">
        <v>282</v>
      </c>
      <c r="Q159" s="8"/>
      <c r="R159" s="8"/>
      <c r="S159" s="85">
        <v>0</v>
      </c>
      <c r="T159" s="85" t="e">
        <f>#REF!</f>
        <v>#REF!</v>
      </c>
      <c r="U159" s="74" t="e">
        <f>T159+S159</f>
        <v>#REF!</v>
      </c>
      <c r="V159" s="85" t="e">
        <f>U159/4</f>
        <v>#REF!</v>
      </c>
      <c r="W159" s="104" t="e">
        <f>#REF!</f>
        <v>#REF!</v>
      </c>
      <c r="X159" s="8"/>
      <c r="Y159" s="8"/>
      <c r="Z159" s="42" t="s">
        <v>783</v>
      </c>
      <c r="AA159" s="42" t="s">
        <v>784</v>
      </c>
      <c r="AB159" s="42" t="s">
        <v>61</v>
      </c>
      <c r="AC159" s="14"/>
      <c r="AD159" s="50" t="s">
        <v>785</v>
      </c>
      <c r="AE159" s="42" t="s">
        <v>62</v>
      </c>
      <c r="AF159" s="21">
        <v>1</v>
      </c>
      <c r="AG159" s="21"/>
      <c r="AH159" s="21"/>
      <c r="AI159" s="124"/>
      <c r="AJ159" s="175"/>
      <c r="AK159" s="125"/>
    </row>
    <row r="160" spans="1:37" s="11" customFormat="1" ht="31.5" outlineLevel="1">
      <c r="A160" s="21"/>
      <c r="B160" s="21">
        <f>SUBTOTAL(3,F$9:F160)</f>
        <v>148</v>
      </c>
      <c r="C160" s="51" t="s">
        <v>786</v>
      </c>
      <c r="D160" s="42" t="s">
        <v>42</v>
      </c>
      <c r="E160" s="185" t="s">
        <v>779</v>
      </c>
      <c r="F160" s="42" t="s">
        <v>73</v>
      </c>
      <c r="G160" s="41" t="s">
        <v>787</v>
      </c>
      <c r="H160" s="21" t="s">
        <v>165</v>
      </c>
      <c r="I160" s="74">
        <v>7000</v>
      </c>
      <c r="J160" s="85">
        <f>I160</f>
        <v>7000</v>
      </c>
      <c r="K160" s="74">
        <v>500</v>
      </c>
      <c r="L160" s="74">
        <v>3000</v>
      </c>
      <c r="M160" s="74">
        <v>4000</v>
      </c>
      <c r="N160" s="85">
        <f>M160</f>
        <v>4000</v>
      </c>
      <c r="O160" s="41" t="s">
        <v>788</v>
      </c>
      <c r="P160" s="8" t="s">
        <v>119</v>
      </c>
      <c r="Q160" s="8"/>
      <c r="R160" s="8"/>
      <c r="S160" s="85">
        <v>0</v>
      </c>
      <c r="T160" s="85" t="e">
        <f>#REF!</f>
        <v>#REF!</v>
      </c>
      <c r="U160" s="74"/>
      <c r="V160" s="85">
        <f>U160</f>
        <v>0</v>
      </c>
      <c r="W160" s="104" t="e">
        <f>#REF!</f>
        <v>#REF!</v>
      </c>
      <c r="X160" s="8"/>
      <c r="Y160" s="8"/>
      <c r="Z160" s="42" t="s">
        <v>789</v>
      </c>
      <c r="AA160" s="54" t="s">
        <v>784</v>
      </c>
      <c r="AB160" s="42" t="s">
        <v>61</v>
      </c>
      <c r="AC160" s="14"/>
      <c r="AD160" s="42" t="s">
        <v>785</v>
      </c>
      <c r="AE160" s="42" t="s">
        <v>62</v>
      </c>
      <c r="AF160" s="21">
        <v>1</v>
      </c>
      <c r="AG160" s="21"/>
      <c r="AH160" s="21">
        <v>1</v>
      </c>
      <c r="AI160" s="124"/>
      <c r="AJ160" s="175"/>
      <c r="AK160" s="125"/>
    </row>
    <row r="161" spans="1:37" s="11" customFormat="1" ht="63" outlineLevel="1">
      <c r="A161" s="21"/>
      <c r="B161" s="21">
        <f>SUBTOTAL(3,F$9:F161)</f>
        <v>149</v>
      </c>
      <c r="C161" s="51" t="s">
        <v>790</v>
      </c>
      <c r="D161" s="42" t="s">
        <v>42</v>
      </c>
      <c r="E161" s="185" t="s">
        <v>779</v>
      </c>
      <c r="F161" s="42" t="s">
        <v>73</v>
      </c>
      <c r="G161" s="41" t="s">
        <v>791</v>
      </c>
      <c r="H161" s="21" t="s">
        <v>269</v>
      </c>
      <c r="I161" s="74">
        <v>2000</v>
      </c>
      <c r="J161" s="85">
        <f>I161</f>
        <v>2000</v>
      </c>
      <c r="K161" s="74">
        <v>0</v>
      </c>
      <c r="L161" s="74"/>
      <c r="M161" s="74">
        <v>1500</v>
      </c>
      <c r="N161" s="85">
        <f>M161</f>
        <v>1500</v>
      </c>
      <c r="O161" s="41" t="s">
        <v>792</v>
      </c>
      <c r="P161" s="8" t="s">
        <v>119</v>
      </c>
      <c r="Q161" s="8"/>
      <c r="R161" s="8"/>
      <c r="S161" s="85">
        <v>0</v>
      </c>
      <c r="T161" s="85" t="e">
        <f>#REF!</f>
        <v>#REF!</v>
      </c>
      <c r="U161" s="74"/>
      <c r="V161" s="85">
        <f>U161</f>
        <v>0</v>
      </c>
      <c r="W161" s="104" t="e">
        <f>#REF!</f>
        <v>#REF!</v>
      </c>
      <c r="X161" s="8"/>
      <c r="Y161" s="8"/>
      <c r="Z161" s="42" t="s">
        <v>793</v>
      </c>
      <c r="AA161" s="54" t="s">
        <v>784</v>
      </c>
      <c r="AB161" s="42" t="s">
        <v>61</v>
      </c>
      <c r="AC161" s="14"/>
      <c r="AD161" s="42" t="s">
        <v>785</v>
      </c>
      <c r="AE161" s="42" t="s">
        <v>62</v>
      </c>
      <c r="AF161" s="21">
        <v>1</v>
      </c>
      <c r="AG161" s="21"/>
      <c r="AH161" s="21">
        <v>1</v>
      </c>
      <c r="AI161" s="124"/>
      <c r="AJ161" s="175"/>
      <c r="AK161" s="177" t="s">
        <v>794</v>
      </c>
    </row>
    <row r="162" spans="2:37" s="11" customFormat="1" ht="31.5" outlineLevel="1">
      <c r="B162" s="21">
        <f>SUBTOTAL(3,F$9:F162)</f>
        <v>150</v>
      </c>
      <c r="C162" s="51" t="s">
        <v>795</v>
      </c>
      <c r="D162" s="42" t="s">
        <v>522</v>
      </c>
      <c r="E162" s="185" t="s">
        <v>779</v>
      </c>
      <c r="F162" s="42" t="s">
        <v>124</v>
      </c>
      <c r="G162" s="51" t="s">
        <v>796</v>
      </c>
      <c r="H162" s="21" t="s">
        <v>165</v>
      </c>
      <c r="I162" s="85">
        <v>6000</v>
      </c>
      <c r="J162" s="85">
        <f>I162</f>
        <v>6000</v>
      </c>
      <c r="K162" s="85">
        <v>0</v>
      </c>
      <c r="L162" s="85"/>
      <c r="M162" s="74">
        <v>1500</v>
      </c>
      <c r="N162" s="85">
        <f>M162</f>
        <v>1500</v>
      </c>
      <c r="O162" s="41" t="s">
        <v>797</v>
      </c>
      <c r="P162" s="8" t="s">
        <v>282</v>
      </c>
      <c r="Q162" s="8"/>
      <c r="R162" s="8"/>
      <c r="S162" s="85">
        <v>0</v>
      </c>
      <c r="T162" s="85" t="e">
        <f>#REF!</f>
        <v>#REF!</v>
      </c>
      <c r="U162" s="74" t="e">
        <f>T162+S162</f>
        <v>#REF!</v>
      </c>
      <c r="V162" s="85" t="e">
        <f>U162</f>
        <v>#REF!</v>
      </c>
      <c r="W162" s="104" t="e">
        <f>#REF!</f>
        <v>#REF!</v>
      </c>
      <c r="X162" s="8"/>
      <c r="Y162" s="8"/>
      <c r="Z162" s="42" t="s">
        <v>124</v>
      </c>
      <c r="AA162" s="42" t="s">
        <v>784</v>
      </c>
      <c r="AB162" s="42" t="s">
        <v>61</v>
      </c>
      <c r="AC162" s="14"/>
      <c r="AD162" s="50" t="s">
        <v>124</v>
      </c>
      <c r="AE162" s="42" t="s">
        <v>62</v>
      </c>
      <c r="AF162" s="21">
        <v>1</v>
      </c>
      <c r="AG162" s="21"/>
      <c r="AH162" s="21"/>
      <c r="AI162" s="124"/>
      <c r="AJ162" s="175"/>
      <c r="AK162" s="129"/>
    </row>
    <row r="163" spans="2:38" s="13" customFormat="1" ht="78.75" outlineLevel="1">
      <c r="B163" s="21">
        <f>SUBTOTAL(3,F$9:F163)</f>
        <v>151</v>
      </c>
      <c r="C163" s="51" t="s">
        <v>798</v>
      </c>
      <c r="D163" s="42" t="s">
        <v>42</v>
      </c>
      <c r="E163" s="185" t="s">
        <v>779</v>
      </c>
      <c r="F163" s="54" t="s">
        <v>124</v>
      </c>
      <c r="G163" s="186" t="s">
        <v>799</v>
      </c>
      <c r="H163" s="53" t="s">
        <v>165</v>
      </c>
      <c r="I163" s="76">
        <v>4368.94</v>
      </c>
      <c r="J163" s="77">
        <f>I163</f>
        <v>4368.94</v>
      </c>
      <c r="K163" s="73">
        <v>200</v>
      </c>
      <c r="L163" s="73">
        <v>200</v>
      </c>
      <c r="M163" s="73">
        <v>3000</v>
      </c>
      <c r="N163" s="85">
        <f>M163</f>
        <v>3000</v>
      </c>
      <c r="O163" s="52" t="s">
        <v>800</v>
      </c>
      <c r="P163" s="53"/>
      <c r="R163" s="82" t="s">
        <v>801</v>
      </c>
      <c r="S163" s="74">
        <v>0</v>
      </c>
      <c r="T163" s="74" t="e">
        <f>#REF!</f>
        <v>#REF!</v>
      </c>
      <c r="U163" s="74" t="e">
        <f>T163+S163</f>
        <v>#REF!</v>
      </c>
      <c r="V163" s="85" t="e">
        <f>U163</f>
        <v>#REF!</v>
      </c>
      <c r="W163" s="14" t="e">
        <f>#REF!</f>
        <v>#REF!</v>
      </c>
      <c r="X163" s="195" t="s">
        <v>802</v>
      </c>
      <c r="Y163" s="199">
        <v>18774852260</v>
      </c>
      <c r="Z163" s="42" t="s">
        <v>803</v>
      </c>
      <c r="AA163" s="54" t="s">
        <v>784</v>
      </c>
      <c r="AB163" s="42" t="s">
        <v>61</v>
      </c>
      <c r="AD163" s="46" t="s">
        <v>804</v>
      </c>
      <c r="AE163" s="46" t="s">
        <v>62</v>
      </c>
      <c r="AF163" s="21">
        <v>1</v>
      </c>
      <c r="AG163" s="53"/>
      <c r="AH163" s="53"/>
      <c r="AI163" s="124"/>
      <c r="AJ163" s="124"/>
      <c r="AL163" s="201"/>
    </row>
    <row r="164" spans="1:37" s="4" customFormat="1" ht="15.75">
      <c r="A164" s="36"/>
      <c r="B164" s="21"/>
      <c r="C164" s="38" t="str">
        <f>"预备小计("&amp;FIXED(D164,0)&amp;"个)"</f>
        <v>预备小计(37个)</v>
      </c>
      <c r="D164" s="36">
        <f>D165+D176+D192+D195+D205</f>
        <v>37</v>
      </c>
      <c r="E164" s="21"/>
      <c r="F164" s="36"/>
      <c r="G164" s="40"/>
      <c r="H164" s="36"/>
      <c r="I164" s="191">
        <f aca="true" t="shared" si="41" ref="I164:N164">SUM(I165,I176,I192,I195,I205)</f>
        <v>3094221.91</v>
      </c>
      <c r="J164" s="191">
        <f t="shared" si="41"/>
        <v>2417516.743333333</v>
      </c>
      <c r="K164" s="191">
        <f t="shared" si="41"/>
        <v>8720</v>
      </c>
      <c r="L164" s="191">
        <f t="shared" si="41"/>
        <v>0</v>
      </c>
      <c r="M164" s="191">
        <f t="shared" si="41"/>
        <v>41800</v>
      </c>
      <c r="N164" s="191">
        <f t="shared" si="41"/>
        <v>35583.333333333336</v>
      </c>
      <c r="O164" s="14"/>
      <c r="P164" s="67">
        <f>COUNTIF(P165:P206,"*月*")</f>
        <v>8</v>
      </c>
      <c r="Q164" s="67">
        <f>Q165+Q176+Q192+Q195+Q205</f>
        <v>0</v>
      </c>
      <c r="R164" s="67"/>
      <c r="S164" s="191">
        <f>SUM(S165,S176,S192,S195,S205)</f>
        <v>0</v>
      </c>
      <c r="T164" s="191" t="e">
        <f>SUM(T165,T176,T192,T195,T205)</f>
        <v>#REF!</v>
      </c>
      <c r="U164" s="191" t="e">
        <f>SUM(U165,U176,U192,U195,U205)</f>
        <v>#REF!</v>
      </c>
      <c r="V164" s="191" t="e">
        <f>SUM(V165,V176,V192,V195,V205)</f>
        <v>#REF!</v>
      </c>
      <c r="W164" s="101" t="e">
        <f>U164/M164</f>
        <v>#REF!</v>
      </c>
      <c r="X164" s="36"/>
      <c r="Y164" s="36"/>
      <c r="Z164" s="21"/>
      <c r="AA164" s="36"/>
      <c r="AB164" s="21"/>
      <c r="AC164" s="14"/>
      <c r="AD164" s="36"/>
      <c r="AE164" s="21">
        <f>COUNTIF(AE166:AE206,"*政府投资*")</f>
        <v>18</v>
      </c>
      <c r="AF164" s="21">
        <f>SUM(AF195,AF192,AF176,AF165,AF205)</f>
        <v>37</v>
      </c>
      <c r="AG164" s="21">
        <f>SUM(AG195,AG192,AG176,AG165,AG205)</f>
        <v>0</v>
      </c>
      <c r="AH164" s="21">
        <f>SUM(AH195,AH192,AH176,AH165,AH205)</f>
        <v>22</v>
      </c>
      <c r="AI164" s="124"/>
      <c r="AJ164" s="124"/>
      <c r="AK164" s="123"/>
    </row>
    <row r="165" spans="1:37" s="4" customFormat="1" ht="15.75">
      <c r="A165" s="21"/>
      <c r="B165" s="37" t="s">
        <v>40</v>
      </c>
      <c r="C165" s="38" t="str">
        <f>"城建环保("&amp;FIXED(D165,0)&amp;"个)"</f>
        <v>城建环保(10个)</v>
      </c>
      <c r="D165" s="36">
        <f>AF165</f>
        <v>10</v>
      </c>
      <c r="E165" s="21"/>
      <c r="F165" s="36"/>
      <c r="G165" s="40"/>
      <c r="H165" s="36"/>
      <c r="I165" s="68">
        <f aca="true" t="shared" si="42" ref="I165:N165">SUM(I166:I175)</f>
        <v>1305721.9100000001</v>
      </c>
      <c r="J165" s="68">
        <f t="shared" si="42"/>
        <v>962350.0766666667</v>
      </c>
      <c r="K165" s="68">
        <f t="shared" si="42"/>
        <v>1970</v>
      </c>
      <c r="L165" s="68">
        <f t="shared" si="42"/>
        <v>0</v>
      </c>
      <c r="M165" s="68">
        <f t="shared" si="42"/>
        <v>8600</v>
      </c>
      <c r="N165" s="68">
        <f t="shared" si="42"/>
        <v>5716.666666666667</v>
      </c>
      <c r="O165" s="72"/>
      <c r="P165" s="71">
        <f>COUNTIF(P166:P175,"*月*")</f>
        <v>1</v>
      </c>
      <c r="Q165" s="71">
        <f>COUNTIF(Q166:Q175,"*月*")</f>
        <v>0</v>
      </c>
      <c r="R165" s="71"/>
      <c r="S165" s="91">
        <f>SUM(S166:S175)</f>
        <v>0</v>
      </c>
      <c r="T165" s="91" t="e">
        <f>SUM(T166:T175)</f>
        <v>#REF!</v>
      </c>
      <c r="U165" s="91" t="e">
        <f>SUM(U166:U175)</f>
        <v>#REF!</v>
      </c>
      <c r="V165" s="91" t="e">
        <f>SUM(V166:V175)</f>
        <v>#REF!</v>
      </c>
      <c r="W165" s="101" t="e">
        <f>U165/M165</f>
        <v>#REF!</v>
      </c>
      <c r="X165" s="36"/>
      <c r="Y165" s="36"/>
      <c r="Z165" s="21"/>
      <c r="AA165" s="21"/>
      <c r="AB165" s="21"/>
      <c r="AC165" s="40"/>
      <c r="AD165" s="113"/>
      <c r="AE165" s="21"/>
      <c r="AF165" s="36">
        <f>SUM(AF166:AF175)</f>
        <v>10</v>
      </c>
      <c r="AG165" s="36">
        <f>SUM(AG166:AG175)</f>
        <v>0</v>
      </c>
      <c r="AH165" s="36">
        <f>SUM(AH166:AH175)</f>
        <v>1</v>
      </c>
      <c r="AI165" s="124"/>
      <c r="AJ165" s="124"/>
      <c r="AK165" s="123"/>
    </row>
    <row r="166" spans="1:131" s="5" customFormat="1" ht="78.75" outlineLevel="1">
      <c r="A166" s="21"/>
      <c r="B166" s="21">
        <f>SUBTOTAL(3,F$9:F166)</f>
        <v>152</v>
      </c>
      <c r="C166" s="41" t="s">
        <v>805</v>
      </c>
      <c r="D166" s="42" t="s">
        <v>806</v>
      </c>
      <c r="E166" s="42" t="s">
        <v>43</v>
      </c>
      <c r="F166" s="42" t="s">
        <v>703</v>
      </c>
      <c r="G166" s="110" t="s">
        <v>807</v>
      </c>
      <c r="H166" s="53" t="s">
        <v>67</v>
      </c>
      <c r="I166" s="74">
        <v>277317</v>
      </c>
      <c r="J166" s="74">
        <f>I166/2</f>
        <v>138658.5</v>
      </c>
      <c r="K166" s="74">
        <v>1000</v>
      </c>
      <c r="L166" s="74"/>
      <c r="M166" s="74">
        <v>5000</v>
      </c>
      <c r="N166" s="74">
        <f>M166/2</f>
        <v>2500</v>
      </c>
      <c r="O166" s="52" t="s">
        <v>808</v>
      </c>
      <c r="P166" s="21" t="s">
        <v>48</v>
      </c>
      <c r="Q166" s="20"/>
      <c r="R166" s="21">
        <v>2023.2</v>
      </c>
      <c r="S166" s="85">
        <v>0</v>
      </c>
      <c r="T166" s="85" t="e">
        <f>#REF!</f>
        <v>#REF!</v>
      </c>
      <c r="U166" s="74" t="e">
        <f>T166+S166</f>
        <v>#REF!</v>
      </c>
      <c r="V166" s="74" t="e">
        <f>U166/2</f>
        <v>#REF!</v>
      </c>
      <c r="W166" s="14" t="e">
        <f>#REF!</f>
        <v>#REF!</v>
      </c>
      <c r="X166" s="8"/>
      <c r="Y166" s="8"/>
      <c r="Z166" s="42" t="s">
        <v>809</v>
      </c>
      <c r="AA166" s="42" t="s">
        <v>51</v>
      </c>
      <c r="AB166" s="42" t="s">
        <v>52</v>
      </c>
      <c r="AC166" s="14"/>
      <c r="AD166" s="46" t="s">
        <v>71</v>
      </c>
      <c r="AE166" s="46" t="s">
        <v>62</v>
      </c>
      <c r="AF166" s="21">
        <v>1</v>
      </c>
      <c r="AG166" s="21"/>
      <c r="AH166" s="21"/>
      <c r="AI166" s="127" t="s">
        <v>810</v>
      </c>
      <c r="AJ166" s="124"/>
      <c r="AK166" s="129"/>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row>
    <row r="167" spans="1:234" s="7" customFormat="1" ht="47.25" outlineLevel="1">
      <c r="A167" s="14"/>
      <c r="B167" s="21">
        <f>SUBTOTAL(3,F$9:F167)</f>
        <v>153</v>
      </c>
      <c r="C167" s="41" t="s">
        <v>811</v>
      </c>
      <c r="D167" s="42" t="s">
        <v>522</v>
      </c>
      <c r="E167" s="42" t="s">
        <v>43</v>
      </c>
      <c r="F167" s="42" t="s">
        <v>73</v>
      </c>
      <c r="G167" s="41" t="s">
        <v>812</v>
      </c>
      <c r="H167" s="21" t="s">
        <v>165</v>
      </c>
      <c r="I167" s="76">
        <v>14771</v>
      </c>
      <c r="J167" s="74">
        <f>I167</f>
        <v>14771</v>
      </c>
      <c r="K167" s="74">
        <v>0</v>
      </c>
      <c r="L167" s="74"/>
      <c r="M167" s="76">
        <v>500</v>
      </c>
      <c r="N167" s="74">
        <f>M167</f>
        <v>500</v>
      </c>
      <c r="O167" s="52" t="s">
        <v>813</v>
      </c>
      <c r="P167" s="14"/>
      <c r="Q167" s="14"/>
      <c r="R167" s="14"/>
      <c r="S167" s="74">
        <v>0</v>
      </c>
      <c r="T167" s="77" t="e">
        <f>#REF!</f>
        <v>#REF!</v>
      </c>
      <c r="U167" s="74" t="e">
        <f>T167+S167</f>
        <v>#REF!</v>
      </c>
      <c r="V167" s="74" t="e">
        <f>U167</f>
        <v>#REF!</v>
      </c>
      <c r="W167" s="14" t="e">
        <f>#REF!</f>
        <v>#REF!</v>
      </c>
      <c r="X167" s="21"/>
      <c r="Y167" s="21"/>
      <c r="Z167" s="42" t="s">
        <v>814</v>
      </c>
      <c r="AA167" s="46" t="s">
        <v>51</v>
      </c>
      <c r="AB167" s="42" t="s">
        <v>52</v>
      </c>
      <c r="AC167" s="14"/>
      <c r="AD167" s="42" t="s">
        <v>53</v>
      </c>
      <c r="AE167" s="46" t="s">
        <v>62</v>
      </c>
      <c r="AF167" s="49">
        <v>1</v>
      </c>
      <c r="AG167" s="21"/>
      <c r="AH167" s="21"/>
      <c r="AI167" s="124"/>
      <c r="AJ167" s="124"/>
      <c r="AK167" s="14"/>
      <c r="AL167" s="202"/>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row>
    <row r="168" spans="1:131" s="5" customFormat="1" ht="47.25" outlineLevel="1">
      <c r="A168" s="21"/>
      <c r="B168" s="21">
        <f>SUBTOTAL(3,F$9:F168)</f>
        <v>154</v>
      </c>
      <c r="C168" s="41" t="s">
        <v>815</v>
      </c>
      <c r="D168" s="42" t="s">
        <v>522</v>
      </c>
      <c r="E168" s="42" t="s">
        <v>43</v>
      </c>
      <c r="F168" s="42" t="s">
        <v>56</v>
      </c>
      <c r="G168" s="52" t="s">
        <v>816</v>
      </c>
      <c r="H168" s="53" t="s">
        <v>175</v>
      </c>
      <c r="I168" s="74">
        <v>4100</v>
      </c>
      <c r="J168" s="74">
        <f>I168</f>
        <v>4100</v>
      </c>
      <c r="K168" s="74"/>
      <c r="L168" s="74"/>
      <c r="M168" s="74">
        <v>1000</v>
      </c>
      <c r="N168" s="74">
        <f>M168</f>
        <v>1000</v>
      </c>
      <c r="O168" s="41" t="s">
        <v>817</v>
      </c>
      <c r="P168" s="21"/>
      <c r="Q168" s="20"/>
      <c r="R168" s="21"/>
      <c r="S168" s="85">
        <v>0</v>
      </c>
      <c r="T168" s="85" t="e">
        <f>#REF!</f>
        <v>#REF!</v>
      </c>
      <c r="U168" s="74" t="e">
        <f>T168+S168</f>
        <v>#REF!</v>
      </c>
      <c r="V168" s="74" t="e">
        <f>U168</f>
        <v>#REF!</v>
      </c>
      <c r="W168" s="14" t="e">
        <f>#REF!</f>
        <v>#REF!</v>
      </c>
      <c r="X168" s="8"/>
      <c r="Y168" s="8"/>
      <c r="Z168" s="42" t="s">
        <v>184</v>
      </c>
      <c r="AA168" s="42" t="s">
        <v>51</v>
      </c>
      <c r="AB168" s="42" t="s">
        <v>61</v>
      </c>
      <c r="AC168" s="14"/>
      <c r="AD168" s="46" t="s">
        <v>71</v>
      </c>
      <c r="AE168" s="46" t="s">
        <v>62</v>
      </c>
      <c r="AF168" s="21">
        <v>1</v>
      </c>
      <c r="AG168" s="21"/>
      <c r="AH168" s="21">
        <v>1</v>
      </c>
      <c r="AI168" s="124"/>
      <c r="AJ168" s="124"/>
      <c r="AK168" s="15"/>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row>
    <row r="169" spans="1:152" s="7" customFormat="1" ht="31.5" outlineLevel="1">
      <c r="A169" s="21"/>
      <c r="B169" s="21">
        <f>SUBTOTAL(3,F$9:F169)</f>
        <v>155</v>
      </c>
      <c r="C169" s="14" t="s">
        <v>818</v>
      </c>
      <c r="D169" s="42" t="s">
        <v>522</v>
      </c>
      <c r="E169" s="42" t="s">
        <v>43</v>
      </c>
      <c r="F169" s="42" t="s">
        <v>124</v>
      </c>
      <c r="G169" s="41" t="s">
        <v>819</v>
      </c>
      <c r="H169" s="21" t="s">
        <v>401</v>
      </c>
      <c r="I169" s="76">
        <v>4580</v>
      </c>
      <c r="J169" s="77">
        <f>I169</f>
        <v>4580</v>
      </c>
      <c r="K169" s="77">
        <v>150</v>
      </c>
      <c r="L169" s="73"/>
      <c r="M169" s="77">
        <v>500</v>
      </c>
      <c r="N169" s="74">
        <f>M169</f>
        <v>500</v>
      </c>
      <c r="O169" s="52" t="s">
        <v>820</v>
      </c>
      <c r="P169" s="49"/>
      <c r="Q169" s="19"/>
      <c r="R169" s="49">
        <v>2022.12</v>
      </c>
      <c r="S169" s="77">
        <v>0</v>
      </c>
      <c r="T169" s="77" t="e">
        <f>#REF!</f>
        <v>#REF!</v>
      </c>
      <c r="U169" s="74" t="e">
        <f aca="true" t="shared" si="43" ref="U169:U175">T169+S169</f>
        <v>#REF!</v>
      </c>
      <c r="V169" s="77" t="e">
        <f>U169</f>
        <v>#REF!</v>
      </c>
      <c r="W169" s="110" t="e">
        <f>#REF!</f>
        <v>#REF!</v>
      </c>
      <c r="X169" s="42" t="s">
        <v>257</v>
      </c>
      <c r="Y169" s="86" t="s">
        <v>258</v>
      </c>
      <c r="Z169" s="42" t="s">
        <v>821</v>
      </c>
      <c r="AA169" s="46" t="s">
        <v>260</v>
      </c>
      <c r="AB169" s="42" t="s">
        <v>261</v>
      </c>
      <c r="AC169" s="14"/>
      <c r="AD169" s="42" t="s">
        <v>262</v>
      </c>
      <c r="AE169" s="42" t="s">
        <v>54</v>
      </c>
      <c r="AF169" s="21">
        <v>1</v>
      </c>
      <c r="AG169" s="21"/>
      <c r="AH169" s="21"/>
      <c r="AI169" s="124"/>
      <c r="AJ169" s="124"/>
      <c r="AK169" s="128"/>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row>
    <row r="170" spans="1:152" s="7" customFormat="1" ht="63" outlineLevel="1">
      <c r="A170" s="21"/>
      <c r="B170" s="21">
        <f>SUBTOTAL(3,F$9:F170)</f>
        <v>156</v>
      </c>
      <c r="C170" s="14" t="s">
        <v>822</v>
      </c>
      <c r="D170" s="42" t="s">
        <v>522</v>
      </c>
      <c r="E170" s="42" t="s">
        <v>43</v>
      </c>
      <c r="F170" s="42" t="s">
        <v>823</v>
      </c>
      <c r="G170" s="41" t="s">
        <v>824</v>
      </c>
      <c r="H170" s="21" t="s">
        <v>401</v>
      </c>
      <c r="I170" s="76">
        <v>4820</v>
      </c>
      <c r="J170" s="77">
        <f>I170/3</f>
        <v>1606.6666666666667</v>
      </c>
      <c r="K170" s="77">
        <v>150</v>
      </c>
      <c r="L170" s="73"/>
      <c r="M170" s="77">
        <v>500</v>
      </c>
      <c r="N170" s="77">
        <f>M170/3</f>
        <v>166.66666666666666</v>
      </c>
      <c r="O170" s="52" t="s">
        <v>825</v>
      </c>
      <c r="P170" s="49"/>
      <c r="Q170" s="19"/>
      <c r="R170" s="49">
        <v>2022.12</v>
      </c>
      <c r="S170" s="77">
        <v>0</v>
      </c>
      <c r="T170" s="77" t="e">
        <f>#REF!</f>
        <v>#REF!</v>
      </c>
      <c r="U170" s="74" t="e">
        <f t="shared" si="43"/>
        <v>#REF!</v>
      </c>
      <c r="V170" s="77" t="e">
        <f>U170/3</f>
        <v>#REF!</v>
      </c>
      <c r="W170" s="110" t="e">
        <f>#REF!</f>
        <v>#REF!</v>
      </c>
      <c r="X170" s="42" t="s">
        <v>257</v>
      </c>
      <c r="Y170" s="86" t="s">
        <v>258</v>
      </c>
      <c r="Z170" s="42" t="s">
        <v>826</v>
      </c>
      <c r="AA170" s="46" t="s">
        <v>260</v>
      </c>
      <c r="AB170" s="42" t="s">
        <v>261</v>
      </c>
      <c r="AC170" s="14"/>
      <c r="AD170" s="42" t="s">
        <v>262</v>
      </c>
      <c r="AE170" s="42" t="s">
        <v>54</v>
      </c>
      <c r="AF170" s="21">
        <v>1</v>
      </c>
      <c r="AG170" s="21"/>
      <c r="AH170" s="21"/>
      <c r="AI170" s="124"/>
      <c r="AJ170" s="124"/>
      <c r="AK170" s="128"/>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row>
    <row r="171" spans="1:152" s="7" customFormat="1" ht="47.25" outlineLevel="1">
      <c r="A171" s="21"/>
      <c r="B171" s="21">
        <f>SUBTOTAL(3,F$9:F171)</f>
        <v>157</v>
      </c>
      <c r="C171" s="14" t="s">
        <v>827</v>
      </c>
      <c r="D171" s="42" t="s">
        <v>522</v>
      </c>
      <c r="E171" s="42" t="s">
        <v>43</v>
      </c>
      <c r="F171" s="42" t="s">
        <v>828</v>
      </c>
      <c r="G171" s="41" t="s">
        <v>829</v>
      </c>
      <c r="H171" s="21" t="s">
        <v>269</v>
      </c>
      <c r="I171" s="76">
        <v>3000</v>
      </c>
      <c r="J171" s="77">
        <f>I171/2</f>
        <v>1500</v>
      </c>
      <c r="K171" s="77">
        <v>50</v>
      </c>
      <c r="L171" s="73"/>
      <c r="M171" s="77">
        <v>100</v>
      </c>
      <c r="N171" s="77">
        <f>M171/2</f>
        <v>50</v>
      </c>
      <c r="O171" s="52" t="s">
        <v>830</v>
      </c>
      <c r="P171" s="49"/>
      <c r="Q171" s="19"/>
      <c r="R171" s="49">
        <v>2023.03</v>
      </c>
      <c r="S171" s="77">
        <v>0</v>
      </c>
      <c r="T171" s="77" t="e">
        <f>#REF!</f>
        <v>#REF!</v>
      </c>
      <c r="U171" s="74" t="e">
        <f t="shared" si="43"/>
        <v>#REF!</v>
      </c>
      <c r="V171" s="77" t="e">
        <f>U171/2</f>
        <v>#REF!</v>
      </c>
      <c r="W171" s="110" t="e">
        <f>#REF!</f>
        <v>#REF!</v>
      </c>
      <c r="X171" s="42" t="s">
        <v>257</v>
      </c>
      <c r="Y171" s="86" t="s">
        <v>258</v>
      </c>
      <c r="Z171" s="42" t="s">
        <v>831</v>
      </c>
      <c r="AA171" s="46" t="s">
        <v>260</v>
      </c>
      <c r="AB171" s="42" t="s">
        <v>261</v>
      </c>
      <c r="AC171" s="14"/>
      <c r="AD171" s="42" t="s">
        <v>262</v>
      </c>
      <c r="AE171" s="42" t="s">
        <v>54</v>
      </c>
      <c r="AF171" s="21">
        <v>1</v>
      </c>
      <c r="AG171" s="21"/>
      <c r="AH171" s="21"/>
      <c r="AI171" s="124"/>
      <c r="AJ171" s="124"/>
      <c r="AK171" s="128"/>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row>
    <row r="172" spans="1:173" s="5" customFormat="1" ht="31.5" outlineLevel="1">
      <c r="A172" s="21"/>
      <c r="B172" s="21">
        <f>SUBTOTAL(3,F$9:F172)</f>
        <v>158</v>
      </c>
      <c r="C172" s="41" t="s">
        <v>832</v>
      </c>
      <c r="D172" s="42" t="s">
        <v>522</v>
      </c>
      <c r="E172" s="42" t="s">
        <v>43</v>
      </c>
      <c r="F172" s="42" t="s">
        <v>124</v>
      </c>
      <c r="G172" s="52" t="s">
        <v>833</v>
      </c>
      <c r="H172" s="49" t="s">
        <v>600</v>
      </c>
      <c r="I172" s="74">
        <v>97133.91</v>
      </c>
      <c r="J172" s="74">
        <f>I172</f>
        <v>97133.91</v>
      </c>
      <c r="K172" s="74">
        <v>500</v>
      </c>
      <c r="L172" s="74"/>
      <c r="M172" s="74">
        <v>0</v>
      </c>
      <c r="N172" s="74">
        <f>M172</f>
        <v>0</v>
      </c>
      <c r="O172" s="41" t="s">
        <v>813</v>
      </c>
      <c r="P172" s="20"/>
      <c r="Q172" s="20"/>
      <c r="R172" s="20"/>
      <c r="S172" s="85">
        <v>0</v>
      </c>
      <c r="T172" s="85" t="e">
        <f>#REF!</f>
        <v>#REF!</v>
      </c>
      <c r="U172" s="74" t="e">
        <f t="shared" si="43"/>
        <v>#REF!</v>
      </c>
      <c r="V172" s="74" t="e">
        <f>U172</f>
        <v>#REF!</v>
      </c>
      <c r="W172" s="104" t="e">
        <f>#REF!</f>
        <v>#REF!</v>
      </c>
      <c r="X172" s="42" t="s">
        <v>834</v>
      </c>
      <c r="Y172" s="21">
        <v>15959859538</v>
      </c>
      <c r="Z172" s="42" t="s">
        <v>167</v>
      </c>
      <c r="AA172" s="46" t="s">
        <v>534</v>
      </c>
      <c r="AB172" s="42" t="s">
        <v>406</v>
      </c>
      <c r="AC172" s="14"/>
      <c r="AD172" s="42" t="s">
        <v>196</v>
      </c>
      <c r="AE172" s="42" t="s">
        <v>62</v>
      </c>
      <c r="AF172" s="21">
        <v>1</v>
      </c>
      <c r="AG172" s="21"/>
      <c r="AH172" s="21"/>
      <c r="AI172" s="124"/>
      <c r="AJ172" s="175"/>
      <c r="AK172" s="129"/>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row>
    <row r="173" spans="1:38" s="20" customFormat="1" ht="78.75" outlineLevel="1">
      <c r="A173" s="21"/>
      <c r="B173" s="21">
        <f>SUBTOTAL(3,F$9:F173)</f>
        <v>159</v>
      </c>
      <c r="C173" s="41" t="s">
        <v>835</v>
      </c>
      <c r="D173" s="42" t="s">
        <v>522</v>
      </c>
      <c r="E173" s="42" t="s">
        <v>43</v>
      </c>
      <c r="F173" s="187" t="s">
        <v>836</v>
      </c>
      <c r="G173" s="52" t="s">
        <v>837</v>
      </c>
      <c r="H173" s="21" t="s">
        <v>67</v>
      </c>
      <c r="I173" s="76">
        <v>300000</v>
      </c>
      <c r="J173" s="77">
        <f>I173/3</f>
        <v>100000</v>
      </c>
      <c r="K173" s="77"/>
      <c r="L173" s="77"/>
      <c r="M173" s="73">
        <v>0</v>
      </c>
      <c r="N173" s="77">
        <f>M173/3</f>
        <v>0</v>
      </c>
      <c r="O173" s="41" t="s">
        <v>813</v>
      </c>
      <c r="P173" s="82"/>
      <c r="Q173" s="82"/>
      <c r="R173" s="82"/>
      <c r="S173" s="74">
        <v>0</v>
      </c>
      <c r="T173" s="74" t="e">
        <f>#REF!</f>
        <v>#REF!</v>
      </c>
      <c r="U173" s="91" t="e">
        <f t="shared" si="43"/>
        <v>#REF!</v>
      </c>
      <c r="V173" s="77" t="e">
        <f>U173/3</f>
        <v>#REF!</v>
      </c>
      <c r="W173" s="14" t="e">
        <f>#REF!</f>
        <v>#REF!</v>
      </c>
      <c r="X173" s="42" t="s">
        <v>838</v>
      </c>
      <c r="Y173" s="86" t="s">
        <v>839</v>
      </c>
      <c r="Z173" s="42" t="s">
        <v>840</v>
      </c>
      <c r="AA173" s="46" t="s">
        <v>260</v>
      </c>
      <c r="AB173" s="42" t="s">
        <v>52</v>
      </c>
      <c r="AC173" s="14"/>
      <c r="AD173" s="42" t="s">
        <v>841</v>
      </c>
      <c r="AE173" s="42" t="s">
        <v>54</v>
      </c>
      <c r="AF173" s="21">
        <v>1</v>
      </c>
      <c r="AG173" s="21"/>
      <c r="AH173" s="21"/>
      <c r="AI173" s="124"/>
      <c r="AJ173" s="124"/>
      <c r="AK173" s="125"/>
      <c r="AL173" s="203" t="s">
        <v>842</v>
      </c>
    </row>
    <row r="174" spans="1:152" s="6" customFormat="1" ht="31.5" outlineLevel="1">
      <c r="A174" s="44"/>
      <c r="B174" s="21">
        <f>SUBTOTAL(3,F$9:F174)</f>
        <v>160</v>
      </c>
      <c r="C174" s="41" t="s">
        <v>843</v>
      </c>
      <c r="D174" s="42" t="s">
        <v>522</v>
      </c>
      <c r="E174" s="42" t="s">
        <v>43</v>
      </c>
      <c r="F174" s="42" t="s">
        <v>73</v>
      </c>
      <c r="G174" s="41" t="s">
        <v>844</v>
      </c>
      <c r="H174" s="21" t="s">
        <v>67</v>
      </c>
      <c r="I174" s="76">
        <v>300000</v>
      </c>
      <c r="J174" s="73">
        <f>I174</f>
        <v>300000</v>
      </c>
      <c r="K174" s="77">
        <v>10</v>
      </c>
      <c r="L174" s="73"/>
      <c r="M174" s="73">
        <v>500</v>
      </c>
      <c r="N174" s="73">
        <f>M174</f>
        <v>500</v>
      </c>
      <c r="O174" s="52" t="s">
        <v>845</v>
      </c>
      <c r="P174" s="49"/>
      <c r="Q174" s="196"/>
      <c r="R174" s="196"/>
      <c r="S174" s="74">
        <v>0</v>
      </c>
      <c r="T174" s="74" t="e">
        <f>#REF!</f>
        <v>#REF!</v>
      </c>
      <c r="U174" s="74" t="e">
        <f t="shared" si="43"/>
        <v>#REF!</v>
      </c>
      <c r="V174" s="73" t="e">
        <f>U174</f>
        <v>#REF!</v>
      </c>
      <c r="W174" s="14" t="e">
        <f>#REF!</f>
        <v>#REF!</v>
      </c>
      <c r="X174" s="21"/>
      <c r="Y174" s="86"/>
      <c r="Z174" s="42" t="s">
        <v>846</v>
      </c>
      <c r="AA174" s="46" t="s">
        <v>51</v>
      </c>
      <c r="AB174" s="42" t="s">
        <v>52</v>
      </c>
      <c r="AC174" s="14"/>
      <c r="AD174" s="42" t="s">
        <v>53</v>
      </c>
      <c r="AE174" s="42" t="s">
        <v>54</v>
      </c>
      <c r="AF174" s="21">
        <v>1</v>
      </c>
      <c r="AG174" s="21"/>
      <c r="AH174" s="21"/>
      <c r="AI174" s="124"/>
      <c r="AJ174" s="124"/>
      <c r="AK174" s="204"/>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row>
    <row r="175" spans="1:152" s="6" customFormat="1" ht="31.5" outlineLevel="1">
      <c r="A175" s="44"/>
      <c r="B175" s="21">
        <f>SUBTOTAL(3,F$9:F175)</f>
        <v>161</v>
      </c>
      <c r="C175" s="41" t="s">
        <v>847</v>
      </c>
      <c r="D175" s="42" t="s">
        <v>522</v>
      </c>
      <c r="E175" s="42" t="s">
        <v>43</v>
      </c>
      <c r="F175" s="42" t="s">
        <v>226</v>
      </c>
      <c r="G175" s="41" t="s">
        <v>848</v>
      </c>
      <c r="H175" s="21" t="s">
        <v>67</v>
      </c>
      <c r="I175" s="76">
        <v>300000</v>
      </c>
      <c r="J175" s="73">
        <f>I175</f>
        <v>300000</v>
      </c>
      <c r="K175" s="77">
        <v>110</v>
      </c>
      <c r="L175" s="73"/>
      <c r="M175" s="73">
        <v>500</v>
      </c>
      <c r="N175" s="73">
        <f>M175</f>
        <v>500</v>
      </c>
      <c r="O175" s="52" t="s">
        <v>849</v>
      </c>
      <c r="P175" s="49"/>
      <c r="Q175" s="196"/>
      <c r="R175" s="196"/>
      <c r="S175" s="74">
        <v>0</v>
      </c>
      <c r="T175" s="74" t="e">
        <f>#REF!</f>
        <v>#REF!</v>
      </c>
      <c r="U175" s="74" t="e">
        <f t="shared" si="43"/>
        <v>#REF!</v>
      </c>
      <c r="V175" s="73" t="e">
        <f>U175</f>
        <v>#REF!</v>
      </c>
      <c r="W175" s="14" t="e">
        <f>#REF!</f>
        <v>#REF!</v>
      </c>
      <c r="X175" s="21"/>
      <c r="Y175" s="86"/>
      <c r="Z175" s="42" t="s">
        <v>850</v>
      </c>
      <c r="AA175" s="46" t="s">
        <v>51</v>
      </c>
      <c r="AB175" s="42" t="s">
        <v>52</v>
      </c>
      <c r="AC175" s="14"/>
      <c r="AD175" s="42" t="s">
        <v>53</v>
      </c>
      <c r="AE175" s="42" t="s">
        <v>54</v>
      </c>
      <c r="AF175" s="21">
        <v>1</v>
      </c>
      <c r="AG175" s="21"/>
      <c r="AH175" s="21"/>
      <c r="AI175" s="124"/>
      <c r="AJ175" s="124"/>
      <c r="AK175" s="204"/>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row>
    <row r="176" spans="1:37" s="4" customFormat="1" ht="15.75">
      <c r="A176" s="21"/>
      <c r="B176" s="37" t="s">
        <v>290</v>
      </c>
      <c r="C176" s="38" t="str">
        <f>"工业科技("&amp;FIXED(D176,0)&amp;"个)"</f>
        <v>工业科技(15个)</v>
      </c>
      <c r="D176" s="36">
        <f>AF176</f>
        <v>15</v>
      </c>
      <c r="E176" s="21"/>
      <c r="F176" s="36"/>
      <c r="G176" s="40"/>
      <c r="H176" s="36"/>
      <c r="I176" s="68">
        <f aca="true" t="shared" si="44" ref="I176:N176">SUM(I177:I191)</f>
        <v>740000</v>
      </c>
      <c r="J176" s="68">
        <f t="shared" si="44"/>
        <v>740000</v>
      </c>
      <c r="K176" s="68">
        <f t="shared" si="44"/>
        <v>0</v>
      </c>
      <c r="L176" s="68">
        <f t="shared" si="44"/>
        <v>0</v>
      </c>
      <c r="M176" s="68">
        <f t="shared" si="44"/>
        <v>20000</v>
      </c>
      <c r="N176" s="68">
        <f t="shared" si="44"/>
        <v>20000</v>
      </c>
      <c r="O176" s="72"/>
      <c r="P176" s="71">
        <f>COUNTIF(P177:P191,"*月*")</f>
        <v>4</v>
      </c>
      <c r="Q176" s="71">
        <f>COUNTIF(Q177:Q191,"*月*")</f>
        <v>0</v>
      </c>
      <c r="R176" s="71"/>
      <c r="S176" s="100">
        <v>0</v>
      </c>
      <c r="T176" s="100" t="e">
        <f>SUM(T177:T191)</f>
        <v>#REF!</v>
      </c>
      <c r="U176" s="100">
        <f>SUM(U177:U191)</f>
        <v>0</v>
      </c>
      <c r="V176" s="100">
        <f>SUM(V177:V191)</f>
        <v>0</v>
      </c>
      <c r="W176" s="101">
        <f>U176/M176</f>
        <v>0</v>
      </c>
      <c r="X176" s="36"/>
      <c r="Y176" s="36"/>
      <c r="Z176" s="21"/>
      <c r="AA176" s="46"/>
      <c r="AB176" s="21"/>
      <c r="AC176" s="40"/>
      <c r="AD176" s="113"/>
      <c r="AE176" s="21"/>
      <c r="AF176" s="36">
        <f>SUM(AF177:AF191)</f>
        <v>15</v>
      </c>
      <c r="AG176" s="36">
        <f>SUM(AG177:AG191)</f>
        <v>0</v>
      </c>
      <c r="AH176" s="36">
        <f>SUM(AH177:AH191)</f>
        <v>15</v>
      </c>
      <c r="AI176" s="124"/>
      <c r="AJ176" s="124"/>
      <c r="AK176" s="123"/>
    </row>
    <row r="177" spans="1:173" s="19" customFormat="1" ht="63" outlineLevel="1">
      <c r="A177" s="47"/>
      <c r="B177" s="21">
        <f>SUBTOTAL(3,F$9:F177)</f>
        <v>162</v>
      </c>
      <c r="C177" s="51" t="s">
        <v>851</v>
      </c>
      <c r="D177" s="21" t="e">
        <f>#REF!</f>
        <v>#REF!</v>
      </c>
      <c r="E177" s="42" t="s">
        <v>292</v>
      </c>
      <c r="F177" s="42" t="s">
        <v>124</v>
      </c>
      <c r="G177" s="188" t="s">
        <v>852</v>
      </c>
      <c r="H177" s="21" t="s">
        <v>175</v>
      </c>
      <c r="I177" s="74">
        <v>120000</v>
      </c>
      <c r="J177" s="77">
        <f>I177</f>
        <v>120000</v>
      </c>
      <c r="K177" s="73">
        <v>0</v>
      </c>
      <c r="L177" s="77"/>
      <c r="M177" s="74">
        <v>1000</v>
      </c>
      <c r="N177" s="77">
        <f>M177</f>
        <v>1000</v>
      </c>
      <c r="O177" s="41" t="s">
        <v>853</v>
      </c>
      <c r="P177" s="21" t="s">
        <v>48</v>
      </c>
      <c r="Q177" s="82"/>
      <c r="R177" s="21"/>
      <c r="S177" s="74">
        <v>0</v>
      </c>
      <c r="T177" s="74" t="e">
        <f>#REF!</f>
        <v>#REF!</v>
      </c>
      <c r="U177" s="91"/>
      <c r="V177" s="77">
        <f>U177</f>
        <v>0</v>
      </c>
      <c r="W177" s="14" t="e">
        <f>#REF!</f>
        <v>#REF!</v>
      </c>
      <c r="X177" s="21"/>
      <c r="Y177" s="86"/>
      <c r="Z177" s="42" t="s">
        <v>313</v>
      </c>
      <c r="AA177" s="46" t="s">
        <v>260</v>
      </c>
      <c r="AB177" s="42" t="s">
        <v>261</v>
      </c>
      <c r="AC177" s="14"/>
      <c r="AD177" s="42" t="s">
        <v>298</v>
      </c>
      <c r="AE177" s="42" t="s">
        <v>299</v>
      </c>
      <c r="AF177" s="21">
        <v>1</v>
      </c>
      <c r="AG177" s="21"/>
      <c r="AH177" s="21">
        <v>1</v>
      </c>
      <c r="AI177" s="124"/>
      <c r="AJ177" s="124"/>
      <c r="AK177" s="128"/>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row>
    <row r="178" spans="1:253" s="7" customFormat="1" ht="31.5" outlineLevel="1">
      <c r="A178" s="21"/>
      <c r="B178" s="21">
        <f>SUBTOTAL(3,F$9:F178)</f>
        <v>163</v>
      </c>
      <c r="C178" s="51" t="s">
        <v>854</v>
      </c>
      <c r="D178" s="42" t="s">
        <v>522</v>
      </c>
      <c r="E178" s="42" t="s">
        <v>292</v>
      </c>
      <c r="F178" s="42" t="s">
        <v>73</v>
      </c>
      <c r="G178" s="51" t="s">
        <v>855</v>
      </c>
      <c r="H178" s="53" t="s">
        <v>175</v>
      </c>
      <c r="I178" s="74">
        <v>15000</v>
      </c>
      <c r="J178" s="74">
        <f>I178</f>
        <v>15000</v>
      </c>
      <c r="K178" s="77">
        <v>0</v>
      </c>
      <c r="L178" s="74"/>
      <c r="M178" s="77">
        <v>2000</v>
      </c>
      <c r="N178" s="77">
        <f aca="true" t="shared" si="45" ref="N178:N191">M178</f>
        <v>2000</v>
      </c>
      <c r="O178" s="41" t="s">
        <v>506</v>
      </c>
      <c r="P178" s="124" t="s">
        <v>48</v>
      </c>
      <c r="Q178" s="8"/>
      <c r="R178" s="49"/>
      <c r="S178" s="129">
        <v>0</v>
      </c>
      <c r="T178" s="129" t="e">
        <f>#REF!</f>
        <v>#REF!</v>
      </c>
      <c r="U178" s="129"/>
      <c r="V178" s="77">
        <f aca="true" t="shared" si="46" ref="V178:V192">U178</f>
        <v>0</v>
      </c>
      <c r="W178" s="129" t="e">
        <f>#REF!</f>
        <v>#REF!</v>
      </c>
      <c r="X178" s="129"/>
      <c r="Y178" s="129"/>
      <c r="Z178" s="42" t="s">
        <v>366</v>
      </c>
      <c r="AA178" s="46" t="s">
        <v>501</v>
      </c>
      <c r="AB178" s="170" t="s">
        <v>261</v>
      </c>
      <c r="AC178" s="107"/>
      <c r="AD178" s="50" t="s">
        <v>298</v>
      </c>
      <c r="AE178" s="42" t="s">
        <v>299</v>
      </c>
      <c r="AF178" s="129">
        <v>1</v>
      </c>
      <c r="AG178" s="129"/>
      <c r="AH178" s="106">
        <v>1</v>
      </c>
      <c r="AI178" s="129"/>
      <c r="AJ178" s="129"/>
      <c r="AK178" s="129" t="s">
        <v>526</v>
      </c>
      <c r="AL178" s="11"/>
      <c r="AM178" s="11"/>
      <c r="AN178" s="11"/>
      <c r="AO178" s="11"/>
      <c r="AP178" s="11"/>
      <c r="AQ178" s="11"/>
      <c r="AR178" s="11"/>
      <c r="AS178" s="11"/>
      <c r="AT178" s="11"/>
      <c r="AU178" s="180" t="s">
        <v>298</v>
      </c>
      <c r="AV178" s="11"/>
      <c r="AW178" s="11"/>
      <c r="AX178" s="11"/>
      <c r="AY178" s="11"/>
      <c r="AZ178" s="11"/>
      <c r="BA178" s="11">
        <v>1</v>
      </c>
      <c r="BB178" s="11"/>
      <c r="BC178" s="11"/>
      <c r="BD178" s="11"/>
      <c r="BE178" s="11"/>
      <c r="BF178" s="11"/>
      <c r="BG178" s="11"/>
      <c r="BH178" s="11"/>
      <c r="BK178" s="60"/>
      <c r="BL178" s="21"/>
      <c r="BM178" s="110"/>
      <c r="BN178" s="49"/>
      <c r="BO178" s="49"/>
      <c r="BP178" s="110"/>
      <c r="BQ178" s="49"/>
      <c r="BR178" s="76"/>
      <c r="BS178" s="73"/>
      <c r="BT178" s="76"/>
      <c r="BU178" s="110"/>
      <c r="BV178" s="49"/>
      <c r="BW178" s="49"/>
      <c r="BX178" s="21"/>
      <c r="BY178" s="21"/>
      <c r="BZ178" s="21"/>
      <c r="CA178" s="21"/>
      <c r="CB178" s="5"/>
      <c r="CC178" s="5"/>
      <c r="CD178" s="143"/>
      <c r="CE178" s="143"/>
      <c r="CF178" s="143"/>
      <c r="CG178" s="143"/>
      <c r="CJ178" s="144"/>
      <c r="CK178" s="118"/>
      <c r="CM178" s="144"/>
      <c r="CT178" s="60"/>
      <c r="CU178" s="21"/>
      <c r="CV178" s="110"/>
      <c r="CW178" s="49"/>
      <c r="CX178" s="49"/>
      <c r="CY178" s="76"/>
      <c r="CZ178" s="73"/>
      <c r="DA178" s="76"/>
      <c r="DB178" s="21"/>
      <c r="DC178" s="21"/>
      <c r="DD178" s="5"/>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HX178" s="21"/>
      <c r="HY178" s="13"/>
      <c r="HZ178" s="53"/>
      <c r="IA178" s="110"/>
      <c r="IB178" s="21"/>
      <c r="IC178" s="74"/>
      <c r="ID178" s="73"/>
      <c r="IE178" s="73"/>
      <c r="IF178" s="14"/>
      <c r="IG178" s="21"/>
      <c r="IH178" s="49"/>
      <c r="II178" s="21"/>
      <c r="IJ178" s="49"/>
      <c r="IK178" s="49"/>
      <c r="IL178" s="21"/>
      <c r="IM178" s="124"/>
      <c r="IN178" s="8"/>
      <c r="IO178" s="49"/>
      <c r="IP178" s="11"/>
      <c r="IQ178" s="11"/>
      <c r="IR178" s="11"/>
      <c r="IS178" s="11"/>
    </row>
    <row r="179" spans="1:253" s="7" customFormat="1" ht="63" outlineLevel="1">
      <c r="A179" s="21"/>
      <c r="B179" s="21">
        <f>SUBTOTAL(3,F$9:F179)</f>
        <v>164</v>
      </c>
      <c r="C179" s="51" t="s">
        <v>856</v>
      </c>
      <c r="D179" s="42" t="s">
        <v>522</v>
      </c>
      <c r="E179" s="42" t="s">
        <v>292</v>
      </c>
      <c r="F179" s="42" t="s">
        <v>56</v>
      </c>
      <c r="G179" s="51" t="s">
        <v>857</v>
      </c>
      <c r="H179" s="53" t="s">
        <v>175</v>
      </c>
      <c r="I179" s="74">
        <v>30000</v>
      </c>
      <c r="J179" s="74">
        <f aca="true" t="shared" si="47" ref="J179:J191">I179</f>
        <v>30000</v>
      </c>
      <c r="K179" s="77">
        <v>0</v>
      </c>
      <c r="L179" s="74"/>
      <c r="M179" s="77">
        <v>2000</v>
      </c>
      <c r="N179" s="77">
        <f t="shared" si="45"/>
        <v>2000</v>
      </c>
      <c r="O179" s="41" t="s">
        <v>506</v>
      </c>
      <c r="P179" s="124" t="s">
        <v>48</v>
      </c>
      <c r="Q179" s="8"/>
      <c r="R179" s="49"/>
      <c r="S179" s="129">
        <v>0</v>
      </c>
      <c r="T179" s="129" t="e">
        <f>#REF!</f>
        <v>#REF!</v>
      </c>
      <c r="U179" s="129"/>
      <c r="V179" s="77">
        <f t="shared" si="46"/>
        <v>0</v>
      </c>
      <c r="W179" s="129" t="e">
        <f>#REF!</f>
        <v>#REF!</v>
      </c>
      <c r="X179" s="129"/>
      <c r="Y179" s="129"/>
      <c r="Z179" s="42" t="s">
        <v>297</v>
      </c>
      <c r="AA179" s="46" t="s">
        <v>501</v>
      </c>
      <c r="AB179" s="170" t="s">
        <v>261</v>
      </c>
      <c r="AC179" s="107"/>
      <c r="AD179" s="50" t="s">
        <v>298</v>
      </c>
      <c r="AE179" s="42" t="s">
        <v>299</v>
      </c>
      <c r="AF179" s="129">
        <v>1</v>
      </c>
      <c r="AG179" s="129"/>
      <c r="AH179" s="106">
        <v>1</v>
      </c>
      <c r="AI179" s="129"/>
      <c r="AJ179" s="129"/>
      <c r="AK179" s="129" t="s">
        <v>526</v>
      </c>
      <c r="AL179" s="11"/>
      <c r="AM179" s="11"/>
      <c r="AN179" s="11"/>
      <c r="AO179" s="11"/>
      <c r="AP179" s="11"/>
      <c r="AQ179" s="11"/>
      <c r="AR179" s="11"/>
      <c r="AS179" s="11"/>
      <c r="AT179" s="11"/>
      <c r="AU179" s="180" t="s">
        <v>298</v>
      </c>
      <c r="AV179" s="11"/>
      <c r="AW179" s="11"/>
      <c r="AX179" s="11"/>
      <c r="AY179" s="11"/>
      <c r="AZ179" s="11"/>
      <c r="BA179" s="11">
        <v>1</v>
      </c>
      <c r="BB179" s="11"/>
      <c r="BC179" s="11"/>
      <c r="BD179" s="11"/>
      <c r="BE179" s="11"/>
      <c r="BF179" s="11"/>
      <c r="BG179" s="11"/>
      <c r="BH179" s="11"/>
      <c r="BK179" s="60"/>
      <c r="BL179" s="21"/>
      <c r="BM179" s="110"/>
      <c r="BN179" s="49"/>
      <c r="BO179" s="49"/>
      <c r="BP179" s="110"/>
      <c r="BQ179" s="49"/>
      <c r="BR179" s="76"/>
      <c r="BS179" s="73"/>
      <c r="BT179" s="76"/>
      <c r="BU179" s="110"/>
      <c r="BV179" s="49"/>
      <c r="BW179" s="49"/>
      <c r="BX179" s="21"/>
      <c r="BY179" s="21"/>
      <c r="BZ179" s="21"/>
      <c r="CA179" s="21"/>
      <c r="CB179" s="5"/>
      <c r="CC179" s="5"/>
      <c r="CD179" s="143"/>
      <c r="CE179" s="143"/>
      <c r="CF179" s="143"/>
      <c r="CG179" s="143"/>
      <c r="CJ179" s="144"/>
      <c r="CK179" s="118"/>
      <c r="CM179" s="144"/>
      <c r="CT179" s="60"/>
      <c r="CU179" s="21"/>
      <c r="CV179" s="110"/>
      <c r="CW179" s="49"/>
      <c r="CX179" s="49"/>
      <c r="CY179" s="76"/>
      <c r="CZ179" s="73"/>
      <c r="DA179" s="76"/>
      <c r="DB179" s="21"/>
      <c r="DC179" s="21"/>
      <c r="DD179" s="5"/>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HX179" s="21"/>
      <c r="HY179" s="13"/>
      <c r="HZ179" s="53"/>
      <c r="IA179" s="110"/>
      <c r="IB179" s="21"/>
      <c r="IC179" s="74"/>
      <c r="ID179" s="73"/>
      <c r="IE179" s="73"/>
      <c r="IF179" s="14"/>
      <c r="IG179" s="21"/>
      <c r="IH179" s="49"/>
      <c r="II179" s="21"/>
      <c r="IJ179" s="49"/>
      <c r="IK179" s="49"/>
      <c r="IL179" s="21"/>
      <c r="IM179" s="124"/>
      <c r="IN179" s="8"/>
      <c r="IO179" s="49"/>
      <c r="IP179" s="11"/>
      <c r="IQ179" s="11"/>
      <c r="IR179" s="11"/>
      <c r="IS179" s="11"/>
    </row>
    <row r="180" spans="1:253" s="7" customFormat="1" ht="47.25" outlineLevel="1">
      <c r="A180" s="21"/>
      <c r="B180" s="21">
        <f>SUBTOTAL(3,F$9:F180)</f>
        <v>165</v>
      </c>
      <c r="C180" s="51" t="s">
        <v>858</v>
      </c>
      <c r="D180" s="42" t="s">
        <v>522</v>
      </c>
      <c r="E180" s="42" t="s">
        <v>292</v>
      </c>
      <c r="F180" s="42" t="s">
        <v>124</v>
      </c>
      <c r="G180" s="51" t="s">
        <v>859</v>
      </c>
      <c r="H180" s="53" t="s">
        <v>269</v>
      </c>
      <c r="I180" s="74">
        <v>20000</v>
      </c>
      <c r="J180" s="74">
        <f t="shared" si="47"/>
        <v>20000</v>
      </c>
      <c r="K180" s="77">
        <v>0</v>
      </c>
      <c r="L180" s="74"/>
      <c r="M180" s="77">
        <v>2500</v>
      </c>
      <c r="N180" s="77">
        <f t="shared" si="45"/>
        <v>2500</v>
      </c>
      <c r="O180" s="41" t="s">
        <v>640</v>
      </c>
      <c r="P180" s="124" t="s">
        <v>48</v>
      </c>
      <c r="Q180" s="8"/>
      <c r="R180" s="49"/>
      <c r="S180" s="129">
        <v>0</v>
      </c>
      <c r="T180" s="129" t="e">
        <f>#REF!</f>
        <v>#REF!</v>
      </c>
      <c r="U180" s="129"/>
      <c r="V180" s="77">
        <f t="shared" si="46"/>
        <v>0</v>
      </c>
      <c r="W180" s="129" t="e">
        <f>#REF!</f>
        <v>#REF!</v>
      </c>
      <c r="X180" s="129"/>
      <c r="Y180" s="129"/>
      <c r="Z180" s="42" t="s">
        <v>313</v>
      </c>
      <c r="AA180" s="46" t="s">
        <v>501</v>
      </c>
      <c r="AB180" s="170" t="s">
        <v>261</v>
      </c>
      <c r="AC180" s="107"/>
      <c r="AD180" s="50" t="s">
        <v>298</v>
      </c>
      <c r="AE180" s="42" t="s">
        <v>299</v>
      </c>
      <c r="AF180" s="129">
        <v>1</v>
      </c>
      <c r="AG180" s="129"/>
      <c r="AH180" s="106">
        <v>1</v>
      </c>
      <c r="AI180" s="129"/>
      <c r="AJ180" s="129"/>
      <c r="AK180" s="129" t="s">
        <v>526</v>
      </c>
      <c r="AL180" s="11"/>
      <c r="AM180" s="11"/>
      <c r="AN180" s="11"/>
      <c r="AO180" s="11"/>
      <c r="AP180" s="11"/>
      <c r="AQ180" s="11"/>
      <c r="AR180" s="11"/>
      <c r="AS180" s="11"/>
      <c r="AT180" s="11"/>
      <c r="AU180" s="180" t="s">
        <v>298</v>
      </c>
      <c r="AV180" s="11"/>
      <c r="AW180" s="11"/>
      <c r="AX180" s="11"/>
      <c r="AY180" s="11"/>
      <c r="AZ180" s="11"/>
      <c r="BA180" s="11">
        <v>1</v>
      </c>
      <c r="BB180" s="11"/>
      <c r="BC180" s="11"/>
      <c r="BD180" s="11"/>
      <c r="BE180" s="11"/>
      <c r="BF180" s="11"/>
      <c r="BG180" s="11"/>
      <c r="BH180" s="11"/>
      <c r="BK180" s="60"/>
      <c r="BL180" s="21"/>
      <c r="BM180" s="110"/>
      <c r="BN180" s="49"/>
      <c r="BO180" s="49"/>
      <c r="BP180" s="110"/>
      <c r="BQ180" s="49"/>
      <c r="BR180" s="76"/>
      <c r="BS180" s="73"/>
      <c r="BT180" s="76"/>
      <c r="BU180" s="110"/>
      <c r="BV180" s="49"/>
      <c r="BW180" s="49"/>
      <c r="BX180" s="21"/>
      <c r="BY180" s="21"/>
      <c r="BZ180" s="21"/>
      <c r="CA180" s="21"/>
      <c r="CB180" s="5"/>
      <c r="CC180" s="5"/>
      <c r="CD180" s="143"/>
      <c r="CE180" s="143"/>
      <c r="CF180" s="143"/>
      <c r="CG180" s="143"/>
      <c r="CJ180" s="144"/>
      <c r="CK180" s="118"/>
      <c r="CM180" s="144"/>
      <c r="CT180" s="60"/>
      <c r="CU180" s="21"/>
      <c r="CV180" s="110"/>
      <c r="CW180" s="49"/>
      <c r="CX180" s="49"/>
      <c r="CY180" s="76"/>
      <c r="CZ180" s="73"/>
      <c r="DA180" s="76"/>
      <c r="DB180" s="21"/>
      <c r="DC180" s="21"/>
      <c r="DD180" s="5"/>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HX180" s="21"/>
      <c r="HY180" s="13"/>
      <c r="HZ180" s="53"/>
      <c r="IA180" s="110"/>
      <c r="IB180" s="21"/>
      <c r="IC180" s="74"/>
      <c r="ID180" s="73"/>
      <c r="IE180" s="73"/>
      <c r="IF180" s="14"/>
      <c r="IG180" s="21"/>
      <c r="IH180" s="49"/>
      <c r="II180" s="21"/>
      <c r="IJ180" s="49"/>
      <c r="IK180" s="49"/>
      <c r="IL180" s="21"/>
      <c r="IM180" s="124"/>
      <c r="IN180" s="8"/>
      <c r="IO180" s="49"/>
      <c r="IP180" s="11"/>
      <c r="IQ180" s="11"/>
      <c r="IR180" s="11"/>
      <c r="IS180" s="11"/>
    </row>
    <row r="181" spans="1:253" s="7" customFormat="1" ht="57" outlineLevel="1">
      <c r="A181" s="21"/>
      <c r="B181" s="21">
        <f>SUBTOTAL(3,F$9:F181)</f>
        <v>166</v>
      </c>
      <c r="C181" s="51" t="s">
        <v>860</v>
      </c>
      <c r="D181" s="42" t="s">
        <v>522</v>
      </c>
      <c r="E181" s="42" t="s">
        <v>292</v>
      </c>
      <c r="F181" s="42" t="s">
        <v>56</v>
      </c>
      <c r="G181" s="51" t="s">
        <v>861</v>
      </c>
      <c r="H181" s="53" t="s">
        <v>639</v>
      </c>
      <c r="I181" s="74">
        <v>88000</v>
      </c>
      <c r="J181" s="74">
        <f t="shared" si="47"/>
        <v>88000</v>
      </c>
      <c r="K181" s="77">
        <v>0</v>
      </c>
      <c r="L181" s="74"/>
      <c r="M181" s="77">
        <v>1500</v>
      </c>
      <c r="N181" s="77">
        <f t="shared" si="45"/>
        <v>1500</v>
      </c>
      <c r="O181" s="41" t="s">
        <v>862</v>
      </c>
      <c r="P181" s="124"/>
      <c r="Q181" s="8"/>
      <c r="R181" s="49"/>
      <c r="S181" s="129">
        <v>0</v>
      </c>
      <c r="T181" s="129" t="e">
        <f>#REF!</f>
        <v>#REF!</v>
      </c>
      <c r="U181" s="129"/>
      <c r="V181" s="77">
        <f t="shared" si="46"/>
        <v>0</v>
      </c>
      <c r="W181" s="129" t="e">
        <f>#REF!</f>
        <v>#REF!</v>
      </c>
      <c r="X181" s="129"/>
      <c r="Y181" s="129"/>
      <c r="Z181" s="42" t="s">
        <v>297</v>
      </c>
      <c r="AA181" s="46" t="s">
        <v>501</v>
      </c>
      <c r="AB181" s="170" t="s">
        <v>261</v>
      </c>
      <c r="AC181" s="107"/>
      <c r="AD181" s="50" t="s">
        <v>298</v>
      </c>
      <c r="AE181" s="42" t="s">
        <v>299</v>
      </c>
      <c r="AF181" s="129">
        <v>1</v>
      </c>
      <c r="AG181" s="129"/>
      <c r="AH181" s="106">
        <v>1</v>
      </c>
      <c r="AI181" s="129"/>
      <c r="AJ181" s="129"/>
      <c r="AK181" s="129" t="s">
        <v>526</v>
      </c>
      <c r="AL181" s="11"/>
      <c r="AM181" s="11"/>
      <c r="AN181" s="11"/>
      <c r="AO181" s="11"/>
      <c r="AP181" s="11"/>
      <c r="AQ181" s="11"/>
      <c r="AR181" s="11"/>
      <c r="AS181" s="11"/>
      <c r="AT181" s="11"/>
      <c r="AU181" s="180" t="s">
        <v>298</v>
      </c>
      <c r="AV181" s="11"/>
      <c r="AW181" s="11"/>
      <c r="AX181" s="11"/>
      <c r="AY181" s="11"/>
      <c r="AZ181" s="11"/>
      <c r="BA181" s="11">
        <v>1</v>
      </c>
      <c r="BB181" s="11"/>
      <c r="BC181" s="11"/>
      <c r="BD181" s="11"/>
      <c r="BE181" s="11"/>
      <c r="BF181" s="11"/>
      <c r="BG181" s="11"/>
      <c r="BH181" s="11"/>
      <c r="BK181" s="60"/>
      <c r="BL181" s="21"/>
      <c r="BM181" s="110"/>
      <c r="BN181" s="49"/>
      <c r="BO181" s="49"/>
      <c r="BP181" s="110"/>
      <c r="BQ181" s="49"/>
      <c r="BR181" s="76"/>
      <c r="BS181" s="73"/>
      <c r="BT181" s="76"/>
      <c r="BU181" s="110"/>
      <c r="BV181" s="49"/>
      <c r="BW181" s="49"/>
      <c r="BX181" s="21"/>
      <c r="BY181" s="21"/>
      <c r="BZ181" s="21"/>
      <c r="CA181" s="21"/>
      <c r="CB181" s="5"/>
      <c r="CC181" s="5"/>
      <c r="CD181" s="143"/>
      <c r="CE181" s="143"/>
      <c r="CF181" s="143"/>
      <c r="CG181" s="143"/>
      <c r="CJ181" s="144"/>
      <c r="CK181" s="118"/>
      <c r="CM181" s="144"/>
      <c r="CT181" s="60"/>
      <c r="CU181" s="21"/>
      <c r="CV181" s="110"/>
      <c r="CW181" s="49"/>
      <c r="CX181" s="49"/>
      <c r="CY181" s="76"/>
      <c r="CZ181" s="73"/>
      <c r="DA181" s="76"/>
      <c r="DB181" s="21"/>
      <c r="DC181" s="21"/>
      <c r="DD181" s="5"/>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HX181" s="21"/>
      <c r="HY181" s="13"/>
      <c r="HZ181" s="53"/>
      <c r="IA181" s="110"/>
      <c r="IB181" s="21"/>
      <c r="IC181" s="74"/>
      <c r="ID181" s="73"/>
      <c r="IE181" s="73"/>
      <c r="IF181" s="14"/>
      <c r="IG181" s="21"/>
      <c r="IH181" s="49"/>
      <c r="II181" s="21"/>
      <c r="IJ181" s="49"/>
      <c r="IK181" s="49"/>
      <c r="IL181" s="21"/>
      <c r="IM181" s="124"/>
      <c r="IN181" s="8"/>
      <c r="IO181" s="49"/>
      <c r="IP181" s="11"/>
      <c r="IQ181" s="11"/>
      <c r="IR181" s="11"/>
      <c r="IS181" s="11"/>
    </row>
    <row r="182" spans="1:253" s="7" customFormat="1" ht="31.5" outlineLevel="1">
      <c r="A182" s="21"/>
      <c r="B182" s="21">
        <f>SUBTOTAL(3,F$9:F182)</f>
        <v>167</v>
      </c>
      <c r="C182" s="51" t="s">
        <v>863</v>
      </c>
      <c r="D182" s="42" t="s">
        <v>522</v>
      </c>
      <c r="E182" s="42" t="s">
        <v>292</v>
      </c>
      <c r="F182" s="42" t="s">
        <v>56</v>
      </c>
      <c r="G182" s="51" t="s">
        <v>864</v>
      </c>
      <c r="H182" s="53" t="s">
        <v>175</v>
      </c>
      <c r="I182" s="74">
        <v>80000</v>
      </c>
      <c r="J182" s="74">
        <f t="shared" si="47"/>
        <v>80000</v>
      </c>
      <c r="K182" s="77">
        <v>0</v>
      </c>
      <c r="L182" s="74"/>
      <c r="M182" s="77">
        <v>1500</v>
      </c>
      <c r="N182" s="77">
        <f t="shared" si="45"/>
        <v>1500</v>
      </c>
      <c r="O182" s="41" t="s">
        <v>862</v>
      </c>
      <c r="P182" s="124"/>
      <c r="Q182" s="8"/>
      <c r="R182" s="49"/>
      <c r="S182" s="129">
        <v>0</v>
      </c>
      <c r="T182" s="129" t="e">
        <f>#REF!</f>
        <v>#REF!</v>
      </c>
      <c r="U182" s="129"/>
      <c r="V182" s="77">
        <f t="shared" si="46"/>
        <v>0</v>
      </c>
      <c r="W182" s="129" t="e">
        <f>#REF!</f>
        <v>#REF!</v>
      </c>
      <c r="X182" s="129"/>
      <c r="Y182" s="129"/>
      <c r="Z182" s="42" t="s">
        <v>297</v>
      </c>
      <c r="AA182" s="46" t="s">
        <v>501</v>
      </c>
      <c r="AB182" s="170" t="s">
        <v>261</v>
      </c>
      <c r="AC182" s="107"/>
      <c r="AD182" s="50" t="s">
        <v>298</v>
      </c>
      <c r="AE182" s="42" t="s">
        <v>299</v>
      </c>
      <c r="AF182" s="129">
        <v>1</v>
      </c>
      <c r="AG182" s="129"/>
      <c r="AH182" s="106">
        <v>1</v>
      </c>
      <c r="AI182" s="129"/>
      <c r="AJ182" s="129"/>
      <c r="AK182" s="129" t="s">
        <v>526</v>
      </c>
      <c r="AL182" s="11"/>
      <c r="AM182" s="11"/>
      <c r="AN182" s="11"/>
      <c r="AO182" s="11"/>
      <c r="AP182" s="11"/>
      <c r="AQ182" s="11"/>
      <c r="AR182" s="11"/>
      <c r="AS182" s="11"/>
      <c r="AT182" s="11"/>
      <c r="AU182" s="180" t="s">
        <v>298</v>
      </c>
      <c r="AV182" s="11"/>
      <c r="AW182" s="11"/>
      <c r="AX182" s="11"/>
      <c r="AY182" s="11"/>
      <c r="AZ182" s="11"/>
      <c r="BA182" s="11">
        <v>1</v>
      </c>
      <c r="BB182" s="11"/>
      <c r="BC182" s="11"/>
      <c r="BD182" s="11"/>
      <c r="BE182" s="11"/>
      <c r="BF182" s="11"/>
      <c r="BG182" s="11"/>
      <c r="BH182" s="11"/>
      <c r="BK182" s="60"/>
      <c r="BL182" s="21"/>
      <c r="BM182" s="110"/>
      <c r="BN182" s="49"/>
      <c r="BO182" s="49"/>
      <c r="BP182" s="110"/>
      <c r="BQ182" s="49"/>
      <c r="BR182" s="76"/>
      <c r="BS182" s="73"/>
      <c r="BT182" s="76"/>
      <c r="BU182" s="110"/>
      <c r="BV182" s="49"/>
      <c r="BW182" s="49"/>
      <c r="BX182" s="21"/>
      <c r="BY182" s="21"/>
      <c r="BZ182" s="21"/>
      <c r="CA182" s="21"/>
      <c r="CB182" s="5"/>
      <c r="CC182" s="5"/>
      <c r="CD182" s="143"/>
      <c r="CE182" s="143"/>
      <c r="CF182" s="143"/>
      <c r="CG182" s="143"/>
      <c r="CJ182" s="144"/>
      <c r="CK182" s="118"/>
      <c r="CM182" s="144"/>
      <c r="CT182" s="60"/>
      <c r="CU182" s="21"/>
      <c r="CV182" s="110"/>
      <c r="CW182" s="49"/>
      <c r="CX182" s="49"/>
      <c r="CY182" s="76"/>
      <c r="CZ182" s="73"/>
      <c r="DA182" s="76"/>
      <c r="DB182" s="21"/>
      <c r="DC182" s="21"/>
      <c r="DD182" s="5"/>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HX182" s="21"/>
      <c r="HY182" s="13"/>
      <c r="HZ182" s="53"/>
      <c r="IA182" s="110"/>
      <c r="IB182" s="21"/>
      <c r="IC182" s="74"/>
      <c r="ID182" s="73"/>
      <c r="IE182" s="73"/>
      <c r="IF182" s="14"/>
      <c r="IG182" s="21"/>
      <c r="IH182" s="49"/>
      <c r="II182" s="21"/>
      <c r="IJ182" s="49"/>
      <c r="IK182" s="49"/>
      <c r="IL182" s="21"/>
      <c r="IM182" s="124"/>
      <c r="IN182" s="8"/>
      <c r="IO182" s="49"/>
      <c r="IP182" s="11"/>
      <c r="IQ182" s="11"/>
      <c r="IR182" s="11"/>
      <c r="IS182" s="11"/>
    </row>
    <row r="183" spans="1:253" s="7" customFormat="1" ht="31.5" outlineLevel="1">
      <c r="A183" s="21"/>
      <c r="B183" s="21">
        <f>SUBTOTAL(3,F$9:F183)</f>
        <v>168</v>
      </c>
      <c r="C183" s="51" t="s">
        <v>865</v>
      </c>
      <c r="D183" s="42" t="s">
        <v>522</v>
      </c>
      <c r="E183" s="42" t="s">
        <v>292</v>
      </c>
      <c r="F183" s="42" t="s">
        <v>56</v>
      </c>
      <c r="G183" s="51" t="s">
        <v>866</v>
      </c>
      <c r="H183" s="53" t="s">
        <v>175</v>
      </c>
      <c r="I183" s="74">
        <v>80000</v>
      </c>
      <c r="J183" s="74">
        <f t="shared" si="47"/>
        <v>80000</v>
      </c>
      <c r="K183" s="77">
        <v>0</v>
      </c>
      <c r="L183" s="74"/>
      <c r="M183" s="77">
        <v>1500</v>
      </c>
      <c r="N183" s="77">
        <f t="shared" si="45"/>
        <v>1500</v>
      </c>
      <c r="O183" s="41" t="s">
        <v>862</v>
      </c>
      <c r="P183" s="124"/>
      <c r="Q183" s="8"/>
      <c r="R183" s="49"/>
      <c r="S183" s="129">
        <v>0</v>
      </c>
      <c r="T183" s="129" t="e">
        <f>#REF!</f>
        <v>#REF!</v>
      </c>
      <c r="U183" s="129"/>
      <c r="V183" s="77">
        <f t="shared" si="46"/>
        <v>0</v>
      </c>
      <c r="W183" s="129" t="e">
        <f>#REF!</f>
        <v>#REF!</v>
      </c>
      <c r="X183" s="129"/>
      <c r="Y183" s="129"/>
      <c r="Z183" s="42" t="s">
        <v>297</v>
      </c>
      <c r="AA183" s="46" t="s">
        <v>501</v>
      </c>
      <c r="AB183" s="170" t="s">
        <v>261</v>
      </c>
      <c r="AC183" s="107"/>
      <c r="AD183" s="50" t="s">
        <v>298</v>
      </c>
      <c r="AE183" s="42" t="s">
        <v>299</v>
      </c>
      <c r="AF183" s="129">
        <v>1</v>
      </c>
      <c r="AG183" s="129"/>
      <c r="AH183" s="106">
        <v>1</v>
      </c>
      <c r="AI183" s="129"/>
      <c r="AJ183" s="129"/>
      <c r="AK183" s="129" t="s">
        <v>526</v>
      </c>
      <c r="AL183" s="11"/>
      <c r="AM183" s="11"/>
      <c r="AN183" s="11"/>
      <c r="AO183" s="11"/>
      <c r="AP183" s="11"/>
      <c r="AQ183" s="11"/>
      <c r="AR183" s="11"/>
      <c r="AS183" s="11"/>
      <c r="AT183" s="11"/>
      <c r="AU183" s="180" t="s">
        <v>298</v>
      </c>
      <c r="AV183" s="11"/>
      <c r="AW183" s="11"/>
      <c r="AX183" s="11"/>
      <c r="AY183" s="11"/>
      <c r="AZ183" s="11"/>
      <c r="BA183" s="11">
        <v>1</v>
      </c>
      <c r="BB183" s="11"/>
      <c r="BC183" s="11"/>
      <c r="BD183" s="11"/>
      <c r="BE183" s="11"/>
      <c r="BF183" s="11"/>
      <c r="BG183" s="11"/>
      <c r="BH183" s="11"/>
      <c r="BK183" s="60"/>
      <c r="BL183" s="21"/>
      <c r="BM183" s="110"/>
      <c r="BN183" s="49"/>
      <c r="BO183" s="49"/>
      <c r="BP183" s="110"/>
      <c r="BQ183" s="49"/>
      <c r="BR183" s="76"/>
      <c r="BS183" s="73"/>
      <c r="BT183" s="76"/>
      <c r="BU183" s="110"/>
      <c r="BV183" s="49"/>
      <c r="BW183" s="49"/>
      <c r="BX183" s="21"/>
      <c r="BY183" s="21"/>
      <c r="BZ183" s="21"/>
      <c r="CA183" s="21"/>
      <c r="CB183" s="5"/>
      <c r="CC183" s="5"/>
      <c r="CD183" s="143"/>
      <c r="CE183" s="143"/>
      <c r="CF183" s="143"/>
      <c r="CG183" s="143"/>
      <c r="CJ183" s="144"/>
      <c r="CK183" s="118"/>
      <c r="CM183" s="144"/>
      <c r="CT183" s="60"/>
      <c r="CU183" s="21"/>
      <c r="CV183" s="110"/>
      <c r="CW183" s="49"/>
      <c r="CX183" s="49"/>
      <c r="CY183" s="76"/>
      <c r="CZ183" s="73"/>
      <c r="DA183" s="76"/>
      <c r="DB183" s="21"/>
      <c r="DC183" s="21"/>
      <c r="DD183" s="5"/>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HX183" s="21"/>
      <c r="HY183" s="13"/>
      <c r="HZ183" s="53"/>
      <c r="IA183" s="110"/>
      <c r="IB183" s="21"/>
      <c r="IC183" s="74"/>
      <c r="ID183" s="73"/>
      <c r="IE183" s="73"/>
      <c r="IF183" s="14"/>
      <c r="IG183" s="21"/>
      <c r="IH183" s="49"/>
      <c r="II183" s="21"/>
      <c r="IJ183" s="49"/>
      <c r="IK183" s="49"/>
      <c r="IL183" s="21"/>
      <c r="IM183" s="124"/>
      <c r="IN183" s="8"/>
      <c r="IO183" s="49"/>
      <c r="IP183" s="11"/>
      <c r="IQ183" s="11"/>
      <c r="IR183" s="11"/>
      <c r="IS183" s="11"/>
    </row>
    <row r="184" spans="1:253" s="7" customFormat="1" ht="31.5" outlineLevel="1">
      <c r="A184" s="21"/>
      <c r="B184" s="21">
        <f>SUBTOTAL(3,F$9:F184)</f>
        <v>169</v>
      </c>
      <c r="C184" s="51" t="s">
        <v>867</v>
      </c>
      <c r="D184" s="42" t="s">
        <v>522</v>
      </c>
      <c r="E184" s="42" t="s">
        <v>292</v>
      </c>
      <c r="F184" s="42" t="s">
        <v>56</v>
      </c>
      <c r="G184" s="51" t="s">
        <v>868</v>
      </c>
      <c r="H184" s="53" t="s">
        <v>175</v>
      </c>
      <c r="I184" s="74">
        <v>30000</v>
      </c>
      <c r="J184" s="74">
        <f t="shared" si="47"/>
        <v>30000</v>
      </c>
      <c r="K184" s="77">
        <v>0</v>
      </c>
      <c r="L184" s="74"/>
      <c r="M184" s="77">
        <v>1000</v>
      </c>
      <c r="N184" s="77">
        <f t="shared" si="45"/>
        <v>1000</v>
      </c>
      <c r="O184" s="41" t="s">
        <v>862</v>
      </c>
      <c r="P184" s="124"/>
      <c r="Q184" s="8"/>
      <c r="R184" s="49"/>
      <c r="S184" s="129">
        <v>0</v>
      </c>
      <c r="T184" s="129" t="e">
        <f>#REF!</f>
        <v>#REF!</v>
      </c>
      <c r="U184" s="129"/>
      <c r="V184" s="77">
        <f t="shared" si="46"/>
        <v>0</v>
      </c>
      <c r="W184" s="129" t="e">
        <f>#REF!</f>
        <v>#REF!</v>
      </c>
      <c r="X184" s="129"/>
      <c r="Y184" s="129"/>
      <c r="Z184" s="42" t="s">
        <v>297</v>
      </c>
      <c r="AA184" s="46" t="s">
        <v>501</v>
      </c>
      <c r="AB184" s="170" t="s">
        <v>261</v>
      </c>
      <c r="AC184" s="107"/>
      <c r="AD184" s="50" t="s">
        <v>298</v>
      </c>
      <c r="AE184" s="42" t="s">
        <v>299</v>
      </c>
      <c r="AF184" s="129">
        <v>1</v>
      </c>
      <c r="AG184" s="129"/>
      <c r="AH184" s="106">
        <v>1</v>
      </c>
      <c r="AI184" s="129"/>
      <c r="AJ184" s="129"/>
      <c r="AK184" s="129" t="s">
        <v>526</v>
      </c>
      <c r="AL184" s="11"/>
      <c r="AM184" s="11"/>
      <c r="AN184" s="11"/>
      <c r="AO184" s="11"/>
      <c r="AP184" s="11"/>
      <c r="AQ184" s="11"/>
      <c r="AR184" s="11"/>
      <c r="AS184" s="11"/>
      <c r="AT184" s="11"/>
      <c r="AU184" s="180" t="s">
        <v>298</v>
      </c>
      <c r="AV184" s="11"/>
      <c r="AW184" s="11"/>
      <c r="AX184" s="11"/>
      <c r="AY184" s="11"/>
      <c r="AZ184" s="11"/>
      <c r="BA184" s="11">
        <v>1</v>
      </c>
      <c r="BB184" s="11"/>
      <c r="BC184" s="11"/>
      <c r="BD184" s="11"/>
      <c r="BE184" s="11"/>
      <c r="BF184" s="11"/>
      <c r="BG184" s="11"/>
      <c r="BH184" s="11"/>
      <c r="BK184" s="60"/>
      <c r="BL184" s="21"/>
      <c r="BM184" s="110"/>
      <c r="BN184" s="49"/>
      <c r="BO184" s="49"/>
      <c r="BP184" s="110"/>
      <c r="BQ184" s="49"/>
      <c r="BR184" s="76"/>
      <c r="BS184" s="73"/>
      <c r="BT184" s="76"/>
      <c r="BU184" s="110"/>
      <c r="BV184" s="49"/>
      <c r="BW184" s="49"/>
      <c r="BX184" s="21"/>
      <c r="BY184" s="21"/>
      <c r="BZ184" s="21"/>
      <c r="CA184" s="21"/>
      <c r="CB184" s="5"/>
      <c r="CC184" s="5"/>
      <c r="CD184" s="143"/>
      <c r="CE184" s="143"/>
      <c r="CF184" s="143"/>
      <c r="CG184" s="143"/>
      <c r="CJ184" s="144"/>
      <c r="CK184" s="118"/>
      <c r="CM184" s="144"/>
      <c r="CT184" s="60"/>
      <c r="CU184" s="21"/>
      <c r="CV184" s="110"/>
      <c r="CW184" s="49"/>
      <c r="CX184" s="49"/>
      <c r="CY184" s="76"/>
      <c r="CZ184" s="73"/>
      <c r="DA184" s="76"/>
      <c r="DB184" s="21"/>
      <c r="DC184" s="21"/>
      <c r="DD184" s="5"/>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HX184" s="21"/>
      <c r="HY184" s="13"/>
      <c r="HZ184" s="53"/>
      <c r="IA184" s="110"/>
      <c r="IB184" s="21"/>
      <c r="IC184" s="74"/>
      <c r="ID184" s="73"/>
      <c r="IE184" s="73"/>
      <c r="IF184" s="14"/>
      <c r="IG184" s="21"/>
      <c r="IH184" s="49"/>
      <c r="II184" s="21"/>
      <c r="IJ184" s="49"/>
      <c r="IK184" s="49"/>
      <c r="IL184" s="21"/>
      <c r="IM184" s="124"/>
      <c r="IN184" s="8"/>
      <c r="IO184" s="49"/>
      <c r="IP184" s="11"/>
      <c r="IQ184" s="11"/>
      <c r="IR184" s="11"/>
      <c r="IS184" s="11"/>
    </row>
    <row r="185" spans="1:253" s="7" customFormat="1" ht="47.25" outlineLevel="1">
      <c r="A185" s="21"/>
      <c r="B185" s="21">
        <f>SUBTOTAL(3,F$9:F185)</f>
        <v>170</v>
      </c>
      <c r="C185" s="51" t="s">
        <v>869</v>
      </c>
      <c r="D185" s="42" t="s">
        <v>522</v>
      </c>
      <c r="E185" s="42" t="s">
        <v>292</v>
      </c>
      <c r="F185" s="42" t="s">
        <v>124</v>
      </c>
      <c r="G185" s="51" t="s">
        <v>870</v>
      </c>
      <c r="H185" s="53" t="s">
        <v>175</v>
      </c>
      <c r="I185" s="74">
        <v>20000</v>
      </c>
      <c r="J185" s="74">
        <f t="shared" si="47"/>
        <v>20000</v>
      </c>
      <c r="K185" s="77">
        <v>0</v>
      </c>
      <c r="L185" s="74"/>
      <c r="M185" s="77">
        <v>1000</v>
      </c>
      <c r="N185" s="77">
        <f t="shared" si="45"/>
        <v>1000</v>
      </c>
      <c r="O185" s="41" t="s">
        <v>862</v>
      </c>
      <c r="P185" s="124"/>
      <c r="Q185" s="8"/>
      <c r="R185" s="49"/>
      <c r="S185" s="129">
        <v>0</v>
      </c>
      <c r="T185" s="129" t="e">
        <f>#REF!</f>
        <v>#REF!</v>
      </c>
      <c r="U185" s="129"/>
      <c r="V185" s="77">
        <f t="shared" si="46"/>
        <v>0</v>
      </c>
      <c r="W185" s="129" t="e">
        <f>#REF!</f>
        <v>#REF!</v>
      </c>
      <c r="X185" s="129"/>
      <c r="Y185" s="129"/>
      <c r="Z185" s="42" t="s">
        <v>313</v>
      </c>
      <c r="AA185" s="46" t="s">
        <v>501</v>
      </c>
      <c r="AB185" s="170" t="s">
        <v>261</v>
      </c>
      <c r="AC185" s="107"/>
      <c r="AD185" s="50" t="s">
        <v>298</v>
      </c>
      <c r="AE185" s="42" t="s">
        <v>299</v>
      </c>
      <c r="AF185" s="129">
        <v>1</v>
      </c>
      <c r="AG185" s="129"/>
      <c r="AH185" s="106">
        <v>1</v>
      </c>
      <c r="AI185" s="129"/>
      <c r="AJ185" s="129"/>
      <c r="AK185" s="129" t="s">
        <v>526</v>
      </c>
      <c r="AL185" s="11"/>
      <c r="AM185" s="11"/>
      <c r="AN185" s="11"/>
      <c r="AO185" s="11"/>
      <c r="AP185" s="11"/>
      <c r="AQ185" s="11"/>
      <c r="AR185" s="11"/>
      <c r="AS185" s="11"/>
      <c r="AT185" s="11"/>
      <c r="AU185" s="180" t="s">
        <v>298</v>
      </c>
      <c r="AV185" s="11"/>
      <c r="AW185" s="11"/>
      <c r="AX185" s="11"/>
      <c r="AY185" s="11"/>
      <c r="AZ185" s="11"/>
      <c r="BA185" s="11">
        <v>1</v>
      </c>
      <c r="BB185" s="11"/>
      <c r="BC185" s="11"/>
      <c r="BD185" s="11"/>
      <c r="BE185" s="11"/>
      <c r="BF185" s="11"/>
      <c r="BG185" s="11"/>
      <c r="BH185" s="11"/>
      <c r="BK185" s="60"/>
      <c r="BL185" s="21"/>
      <c r="BM185" s="110"/>
      <c r="BN185" s="49"/>
      <c r="BO185" s="49"/>
      <c r="BP185" s="110"/>
      <c r="BQ185" s="49"/>
      <c r="BR185" s="76"/>
      <c r="BS185" s="73"/>
      <c r="BT185" s="76"/>
      <c r="BU185" s="110"/>
      <c r="BV185" s="49"/>
      <c r="BW185" s="49"/>
      <c r="BX185" s="21"/>
      <c r="BY185" s="21"/>
      <c r="BZ185" s="21"/>
      <c r="CA185" s="21"/>
      <c r="CB185" s="5"/>
      <c r="CC185" s="5"/>
      <c r="CD185" s="143"/>
      <c r="CE185" s="143"/>
      <c r="CF185" s="143"/>
      <c r="CG185" s="143"/>
      <c r="CJ185" s="144"/>
      <c r="CK185" s="118"/>
      <c r="CM185" s="144"/>
      <c r="CT185" s="60"/>
      <c r="CU185" s="21"/>
      <c r="CV185" s="110"/>
      <c r="CW185" s="49"/>
      <c r="CX185" s="49"/>
      <c r="CY185" s="76"/>
      <c r="CZ185" s="73"/>
      <c r="DA185" s="76"/>
      <c r="DB185" s="21"/>
      <c r="DC185" s="21"/>
      <c r="DD185" s="5"/>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HX185" s="21"/>
      <c r="HY185" s="13"/>
      <c r="HZ185" s="53"/>
      <c r="IA185" s="110"/>
      <c r="IB185" s="21"/>
      <c r="IC185" s="74"/>
      <c r="ID185" s="73"/>
      <c r="IE185" s="73"/>
      <c r="IF185" s="14"/>
      <c r="IG185" s="21"/>
      <c r="IH185" s="49"/>
      <c r="II185" s="21"/>
      <c r="IJ185" s="49"/>
      <c r="IK185" s="49"/>
      <c r="IL185" s="21"/>
      <c r="IM185" s="124"/>
      <c r="IN185" s="8"/>
      <c r="IO185" s="49"/>
      <c r="IP185" s="11"/>
      <c r="IQ185" s="11"/>
      <c r="IR185" s="11"/>
      <c r="IS185" s="11"/>
    </row>
    <row r="186" spans="1:253" s="7" customFormat="1" ht="31.5" outlineLevel="1">
      <c r="A186" s="21"/>
      <c r="B186" s="21">
        <f>SUBTOTAL(3,F$9:F186)</f>
        <v>171</v>
      </c>
      <c r="C186" s="51" t="s">
        <v>871</v>
      </c>
      <c r="D186" s="42" t="s">
        <v>522</v>
      </c>
      <c r="E186" s="42" t="s">
        <v>292</v>
      </c>
      <c r="F186" s="42" t="s">
        <v>56</v>
      </c>
      <c r="G186" s="51" t="s">
        <v>872</v>
      </c>
      <c r="H186" s="53" t="s">
        <v>175</v>
      </c>
      <c r="I186" s="74">
        <v>12000</v>
      </c>
      <c r="J186" s="74">
        <f t="shared" si="47"/>
        <v>12000</v>
      </c>
      <c r="K186" s="77">
        <v>0</v>
      </c>
      <c r="L186" s="74"/>
      <c r="M186" s="77">
        <v>1000</v>
      </c>
      <c r="N186" s="77">
        <f t="shared" si="45"/>
        <v>1000</v>
      </c>
      <c r="O186" s="41" t="s">
        <v>862</v>
      </c>
      <c r="P186" s="124"/>
      <c r="Q186" s="8"/>
      <c r="R186" s="49"/>
      <c r="S186" s="129">
        <v>0</v>
      </c>
      <c r="T186" s="129" t="e">
        <f>#REF!</f>
        <v>#REF!</v>
      </c>
      <c r="U186" s="129"/>
      <c r="V186" s="77">
        <f t="shared" si="46"/>
        <v>0</v>
      </c>
      <c r="W186" s="129" t="e">
        <f>#REF!</f>
        <v>#REF!</v>
      </c>
      <c r="X186" s="129"/>
      <c r="Y186" s="129"/>
      <c r="Z186" s="42" t="s">
        <v>297</v>
      </c>
      <c r="AA186" s="46" t="s">
        <v>501</v>
      </c>
      <c r="AB186" s="170" t="s">
        <v>261</v>
      </c>
      <c r="AC186" s="107"/>
      <c r="AD186" s="50" t="s">
        <v>298</v>
      </c>
      <c r="AE186" s="42" t="s">
        <v>299</v>
      </c>
      <c r="AF186" s="129">
        <v>1</v>
      </c>
      <c r="AG186" s="129"/>
      <c r="AH186" s="106">
        <v>1</v>
      </c>
      <c r="AI186" s="129"/>
      <c r="AJ186" s="129"/>
      <c r="AK186" s="129" t="s">
        <v>526</v>
      </c>
      <c r="AL186" s="11"/>
      <c r="AM186" s="11"/>
      <c r="AN186" s="11"/>
      <c r="AO186" s="11"/>
      <c r="AP186" s="11"/>
      <c r="AQ186" s="11"/>
      <c r="AR186" s="11"/>
      <c r="AS186" s="11"/>
      <c r="AT186" s="11"/>
      <c r="AU186" s="180" t="s">
        <v>298</v>
      </c>
      <c r="AV186" s="11"/>
      <c r="AW186" s="11"/>
      <c r="AX186" s="11"/>
      <c r="AY186" s="11"/>
      <c r="AZ186" s="11"/>
      <c r="BA186" s="11">
        <v>1</v>
      </c>
      <c r="BB186" s="11"/>
      <c r="BC186" s="11"/>
      <c r="BD186" s="11"/>
      <c r="BE186" s="11"/>
      <c r="BF186" s="11"/>
      <c r="BG186" s="11"/>
      <c r="BH186" s="11"/>
      <c r="BK186" s="60"/>
      <c r="BL186" s="21"/>
      <c r="BM186" s="110"/>
      <c r="BN186" s="49"/>
      <c r="BO186" s="49"/>
      <c r="BP186" s="110"/>
      <c r="BQ186" s="49"/>
      <c r="BR186" s="76"/>
      <c r="BS186" s="73"/>
      <c r="BT186" s="76"/>
      <c r="BU186" s="110"/>
      <c r="BV186" s="49"/>
      <c r="BW186" s="49"/>
      <c r="BX186" s="21"/>
      <c r="BY186" s="21"/>
      <c r="BZ186" s="21"/>
      <c r="CA186" s="21"/>
      <c r="CB186" s="5"/>
      <c r="CC186" s="5"/>
      <c r="CD186" s="143"/>
      <c r="CE186" s="143"/>
      <c r="CF186" s="143"/>
      <c r="CG186" s="143"/>
      <c r="CJ186" s="144"/>
      <c r="CK186" s="118"/>
      <c r="CM186" s="144"/>
      <c r="CT186" s="60"/>
      <c r="CU186" s="21"/>
      <c r="CV186" s="110"/>
      <c r="CW186" s="49"/>
      <c r="CX186" s="49"/>
      <c r="CY186" s="76"/>
      <c r="CZ186" s="73"/>
      <c r="DA186" s="76"/>
      <c r="DB186" s="21"/>
      <c r="DC186" s="21"/>
      <c r="DD186" s="5"/>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HX186" s="21"/>
      <c r="HY186" s="13"/>
      <c r="HZ186" s="53"/>
      <c r="IA186" s="110"/>
      <c r="IB186" s="21"/>
      <c r="IC186" s="74"/>
      <c r="ID186" s="73"/>
      <c r="IE186" s="73"/>
      <c r="IF186" s="14"/>
      <c r="IG186" s="21"/>
      <c r="IH186" s="49"/>
      <c r="II186" s="21"/>
      <c r="IJ186" s="49"/>
      <c r="IK186" s="49"/>
      <c r="IL186" s="21"/>
      <c r="IM186" s="124"/>
      <c r="IN186" s="8"/>
      <c r="IO186" s="49"/>
      <c r="IP186" s="11"/>
      <c r="IQ186" s="11"/>
      <c r="IR186" s="11"/>
      <c r="IS186" s="11"/>
    </row>
    <row r="187" spans="1:253" s="7" customFormat="1" ht="31.5" outlineLevel="1">
      <c r="A187" s="21"/>
      <c r="B187" s="21">
        <f>SUBTOTAL(3,F$9:F187)</f>
        <v>172</v>
      </c>
      <c r="C187" s="51" t="s">
        <v>873</v>
      </c>
      <c r="D187" s="42" t="s">
        <v>522</v>
      </c>
      <c r="E187" s="42" t="s">
        <v>292</v>
      </c>
      <c r="F187" s="42" t="s">
        <v>56</v>
      </c>
      <c r="G187" s="51" t="s">
        <v>874</v>
      </c>
      <c r="H187" s="53" t="s">
        <v>175</v>
      </c>
      <c r="I187" s="74">
        <v>12000</v>
      </c>
      <c r="J187" s="74">
        <f t="shared" si="47"/>
        <v>12000</v>
      </c>
      <c r="K187" s="77">
        <v>0</v>
      </c>
      <c r="L187" s="74"/>
      <c r="M187" s="77">
        <v>1000</v>
      </c>
      <c r="N187" s="77">
        <f t="shared" si="45"/>
        <v>1000</v>
      </c>
      <c r="O187" s="41" t="s">
        <v>875</v>
      </c>
      <c r="P187" s="124"/>
      <c r="Q187" s="8"/>
      <c r="R187" s="49"/>
      <c r="S187" s="129">
        <v>0</v>
      </c>
      <c r="T187" s="129" t="e">
        <f>#REF!</f>
        <v>#REF!</v>
      </c>
      <c r="U187" s="129"/>
      <c r="V187" s="77">
        <f t="shared" si="46"/>
        <v>0</v>
      </c>
      <c r="W187" s="129" t="e">
        <f>#REF!</f>
        <v>#REF!</v>
      </c>
      <c r="X187" s="129"/>
      <c r="Y187" s="129"/>
      <c r="Z187" s="42" t="s">
        <v>297</v>
      </c>
      <c r="AA187" s="46" t="s">
        <v>501</v>
      </c>
      <c r="AB187" s="170" t="s">
        <v>261</v>
      </c>
      <c r="AC187" s="107"/>
      <c r="AD187" s="50" t="s">
        <v>298</v>
      </c>
      <c r="AE187" s="42" t="s">
        <v>299</v>
      </c>
      <c r="AF187" s="129">
        <v>1</v>
      </c>
      <c r="AG187" s="129"/>
      <c r="AH187" s="106">
        <v>1</v>
      </c>
      <c r="AI187" s="129"/>
      <c r="AJ187" s="129"/>
      <c r="AK187" s="129" t="s">
        <v>526</v>
      </c>
      <c r="AL187" s="11"/>
      <c r="AM187" s="11"/>
      <c r="AN187" s="11"/>
      <c r="AO187" s="11"/>
      <c r="AP187" s="11"/>
      <c r="AQ187" s="11"/>
      <c r="AR187" s="11"/>
      <c r="AS187" s="11"/>
      <c r="AT187" s="11"/>
      <c r="AU187" s="180" t="s">
        <v>298</v>
      </c>
      <c r="AV187" s="11"/>
      <c r="AW187" s="11"/>
      <c r="AX187" s="11"/>
      <c r="AY187" s="11"/>
      <c r="AZ187" s="11"/>
      <c r="BA187" s="11">
        <v>1</v>
      </c>
      <c r="BB187" s="11"/>
      <c r="BC187" s="11"/>
      <c r="BD187" s="11"/>
      <c r="BE187" s="11"/>
      <c r="BF187" s="11"/>
      <c r="BG187" s="11"/>
      <c r="BH187" s="11"/>
      <c r="BK187" s="60"/>
      <c r="BL187" s="21"/>
      <c r="BM187" s="110"/>
      <c r="BN187" s="49"/>
      <c r="BO187" s="49"/>
      <c r="BP187" s="110"/>
      <c r="BQ187" s="49"/>
      <c r="BR187" s="76"/>
      <c r="BS187" s="73"/>
      <c r="BT187" s="76"/>
      <c r="BU187" s="110"/>
      <c r="BV187" s="49"/>
      <c r="BW187" s="49"/>
      <c r="BX187" s="21"/>
      <c r="BY187" s="21"/>
      <c r="BZ187" s="21"/>
      <c r="CA187" s="21"/>
      <c r="CB187" s="5"/>
      <c r="CC187" s="5"/>
      <c r="CD187" s="143"/>
      <c r="CE187" s="143"/>
      <c r="CF187" s="143"/>
      <c r="CG187" s="143"/>
      <c r="CJ187" s="144"/>
      <c r="CK187" s="118"/>
      <c r="CM187" s="144"/>
      <c r="CT187" s="60"/>
      <c r="CU187" s="21"/>
      <c r="CV187" s="110"/>
      <c r="CW187" s="49"/>
      <c r="CX187" s="49"/>
      <c r="CY187" s="76"/>
      <c r="CZ187" s="73"/>
      <c r="DA187" s="76"/>
      <c r="DB187" s="21"/>
      <c r="DC187" s="21"/>
      <c r="DD187" s="5"/>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HX187" s="21"/>
      <c r="HY187" s="13"/>
      <c r="HZ187" s="53"/>
      <c r="IA187" s="110"/>
      <c r="IB187" s="21"/>
      <c r="IC187" s="74"/>
      <c r="ID187" s="73"/>
      <c r="IE187" s="73"/>
      <c r="IF187" s="14"/>
      <c r="IG187" s="21"/>
      <c r="IH187" s="49"/>
      <c r="II187" s="21"/>
      <c r="IJ187" s="49"/>
      <c r="IK187" s="49"/>
      <c r="IL187" s="21"/>
      <c r="IM187" s="124"/>
      <c r="IN187" s="8"/>
      <c r="IO187" s="49"/>
      <c r="IP187" s="11"/>
      <c r="IQ187" s="11"/>
      <c r="IR187" s="11"/>
      <c r="IS187" s="11"/>
    </row>
    <row r="188" spans="1:253" s="7" customFormat="1" ht="47.25" outlineLevel="1">
      <c r="A188" s="21"/>
      <c r="B188" s="21">
        <f>SUBTOTAL(3,F$9:F188)</f>
        <v>173</v>
      </c>
      <c r="C188" s="51" t="s">
        <v>876</v>
      </c>
      <c r="D188" s="42" t="s">
        <v>522</v>
      </c>
      <c r="E188" s="42" t="s">
        <v>292</v>
      </c>
      <c r="F188" s="42" t="s">
        <v>56</v>
      </c>
      <c r="G188" s="51" t="s">
        <v>877</v>
      </c>
      <c r="H188" s="53" t="s">
        <v>175</v>
      </c>
      <c r="I188" s="74">
        <v>80000</v>
      </c>
      <c r="J188" s="74">
        <f t="shared" si="47"/>
        <v>80000</v>
      </c>
      <c r="K188" s="77">
        <v>0</v>
      </c>
      <c r="L188" s="74"/>
      <c r="M188" s="77">
        <v>1000</v>
      </c>
      <c r="N188" s="77">
        <f t="shared" si="45"/>
        <v>1000</v>
      </c>
      <c r="O188" s="41" t="s">
        <v>813</v>
      </c>
      <c r="P188" s="124"/>
      <c r="Q188" s="8"/>
      <c r="R188" s="49"/>
      <c r="S188" s="129">
        <v>0</v>
      </c>
      <c r="T188" s="129" t="e">
        <f>#REF!</f>
        <v>#REF!</v>
      </c>
      <c r="U188" s="129"/>
      <c r="V188" s="77">
        <f t="shared" si="46"/>
        <v>0</v>
      </c>
      <c r="W188" s="129" t="e">
        <f>#REF!</f>
        <v>#REF!</v>
      </c>
      <c r="X188" s="129"/>
      <c r="Y188" s="129"/>
      <c r="Z188" s="42" t="s">
        <v>297</v>
      </c>
      <c r="AA188" s="46" t="s">
        <v>501</v>
      </c>
      <c r="AB188" s="170" t="s">
        <v>261</v>
      </c>
      <c r="AC188" s="107"/>
      <c r="AD188" s="50" t="s">
        <v>298</v>
      </c>
      <c r="AE188" s="42" t="s">
        <v>299</v>
      </c>
      <c r="AF188" s="129">
        <v>1</v>
      </c>
      <c r="AG188" s="129"/>
      <c r="AH188" s="106">
        <v>1</v>
      </c>
      <c r="AI188" s="129"/>
      <c r="AJ188" s="129"/>
      <c r="AK188" s="129" t="s">
        <v>526</v>
      </c>
      <c r="AL188" s="11"/>
      <c r="AM188" s="11"/>
      <c r="AN188" s="11"/>
      <c r="AO188" s="11"/>
      <c r="AP188" s="11"/>
      <c r="AQ188" s="11"/>
      <c r="AR188" s="11"/>
      <c r="AS188" s="11"/>
      <c r="AT188" s="11"/>
      <c r="AU188" s="180" t="s">
        <v>298</v>
      </c>
      <c r="AV188" s="11"/>
      <c r="AW188" s="11"/>
      <c r="AX188" s="11"/>
      <c r="AY188" s="11"/>
      <c r="AZ188" s="11"/>
      <c r="BA188" s="11">
        <v>1</v>
      </c>
      <c r="BB188" s="11"/>
      <c r="BC188" s="11"/>
      <c r="BD188" s="11"/>
      <c r="BE188" s="11"/>
      <c r="BF188" s="11"/>
      <c r="BG188" s="11"/>
      <c r="BH188" s="11"/>
      <c r="BK188" s="60"/>
      <c r="BL188" s="21"/>
      <c r="BM188" s="110"/>
      <c r="BN188" s="49"/>
      <c r="BO188" s="49"/>
      <c r="BP188" s="110"/>
      <c r="BQ188" s="49"/>
      <c r="BR188" s="76"/>
      <c r="BS188" s="73"/>
      <c r="BT188" s="76"/>
      <c r="BU188" s="110"/>
      <c r="BV188" s="49"/>
      <c r="BW188" s="49"/>
      <c r="BX188" s="21"/>
      <c r="BY188" s="21"/>
      <c r="BZ188" s="21"/>
      <c r="CA188" s="21"/>
      <c r="CB188" s="5"/>
      <c r="CC188" s="5"/>
      <c r="CD188" s="143"/>
      <c r="CE188" s="143"/>
      <c r="CF188" s="143"/>
      <c r="CG188" s="143"/>
      <c r="CJ188" s="144"/>
      <c r="CK188" s="118"/>
      <c r="CM188" s="144"/>
      <c r="CT188" s="60"/>
      <c r="CU188" s="21"/>
      <c r="CV188" s="110"/>
      <c r="CW188" s="49"/>
      <c r="CX188" s="49"/>
      <c r="CY188" s="76"/>
      <c r="CZ188" s="73"/>
      <c r="DA188" s="76"/>
      <c r="DB188" s="21"/>
      <c r="DC188" s="21"/>
      <c r="DD188" s="5"/>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HX188" s="21"/>
      <c r="HY188" s="13"/>
      <c r="HZ188" s="53"/>
      <c r="IA188" s="110"/>
      <c r="IB188" s="21"/>
      <c r="IC188" s="74"/>
      <c r="ID188" s="73"/>
      <c r="IE188" s="73"/>
      <c r="IF188" s="14"/>
      <c r="IG188" s="21"/>
      <c r="IH188" s="49"/>
      <c r="II188" s="21"/>
      <c r="IJ188" s="49"/>
      <c r="IK188" s="49"/>
      <c r="IL188" s="21"/>
      <c r="IM188" s="124"/>
      <c r="IN188" s="8"/>
      <c r="IO188" s="49"/>
      <c r="IP188" s="11"/>
      <c r="IQ188" s="11"/>
      <c r="IR188" s="11"/>
      <c r="IS188" s="11"/>
    </row>
    <row r="189" spans="1:255" s="7" customFormat="1" ht="47.25" outlineLevel="1">
      <c r="A189" s="145"/>
      <c r="B189" s="21">
        <f>SUBTOTAL(3,F$9:F189)</f>
        <v>174</v>
      </c>
      <c r="C189" s="51" t="s">
        <v>878</v>
      </c>
      <c r="D189" s="42" t="s">
        <v>522</v>
      </c>
      <c r="E189" s="42" t="s">
        <v>292</v>
      </c>
      <c r="F189" s="42" t="s">
        <v>124</v>
      </c>
      <c r="G189" s="41" t="s">
        <v>879</v>
      </c>
      <c r="H189" s="86" t="s">
        <v>175</v>
      </c>
      <c r="I189" s="85">
        <v>100000</v>
      </c>
      <c r="J189" s="74">
        <f t="shared" si="47"/>
        <v>100000</v>
      </c>
      <c r="K189" s="85">
        <v>0</v>
      </c>
      <c r="L189" s="85"/>
      <c r="M189" s="85">
        <v>1000</v>
      </c>
      <c r="N189" s="77">
        <f t="shared" si="45"/>
        <v>1000</v>
      </c>
      <c r="O189" s="41" t="s">
        <v>813</v>
      </c>
      <c r="P189" s="21"/>
      <c r="Q189" s="12"/>
      <c r="R189" s="130"/>
      <c r="S189" s="12">
        <v>0</v>
      </c>
      <c r="T189" s="106" t="e">
        <f>#REF!</f>
        <v>#REF!</v>
      </c>
      <c r="U189" s="106"/>
      <c r="V189" s="77">
        <f t="shared" si="46"/>
        <v>0</v>
      </c>
      <c r="W189" s="129" t="e">
        <f>#REF!</f>
        <v>#REF!</v>
      </c>
      <c r="X189" s="50" t="s">
        <v>880</v>
      </c>
      <c r="Y189" s="8">
        <v>18905065555</v>
      </c>
      <c r="Z189" s="42" t="s">
        <v>313</v>
      </c>
      <c r="AA189" s="46" t="s">
        <v>260</v>
      </c>
      <c r="AB189" s="42" t="s">
        <v>261</v>
      </c>
      <c r="AC189" s="104"/>
      <c r="AD189" s="50" t="s">
        <v>298</v>
      </c>
      <c r="AE189" s="42" t="s">
        <v>299</v>
      </c>
      <c r="AF189" s="12">
        <v>1</v>
      </c>
      <c r="AG189" s="15"/>
      <c r="AH189" s="8">
        <v>1</v>
      </c>
      <c r="AI189" s="50" t="s">
        <v>881</v>
      </c>
      <c r="AJ189" s="106"/>
      <c r="AK189" s="129"/>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J189" s="11"/>
      <c r="CK189" s="11"/>
      <c r="CM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HX189" s="11"/>
      <c r="HY189" s="11"/>
      <c r="HZ189" s="11"/>
      <c r="IA189" s="11"/>
      <c r="IB189" s="11"/>
      <c r="IC189" s="11"/>
      <c r="ID189" s="11"/>
      <c r="IE189" s="21"/>
      <c r="IF189" s="13"/>
      <c r="IG189" s="13"/>
      <c r="IH189" s="13"/>
      <c r="II189" s="21"/>
      <c r="IJ189" s="73"/>
      <c r="IK189" s="74"/>
      <c r="IL189" s="74"/>
      <c r="IM189" s="14"/>
      <c r="IN189" s="181"/>
      <c r="IO189" s="86"/>
      <c r="IP189" s="8"/>
      <c r="IQ189" s="8"/>
      <c r="IR189" s="8"/>
      <c r="IS189" s="20"/>
      <c r="IT189" s="11"/>
      <c r="IU189" s="11"/>
    </row>
    <row r="190" spans="1:255" s="7" customFormat="1" ht="31.5" outlineLevel="1">
      <c r="A190" s="145"/>
      <c r="B190" s="21">
        <f>SUBTOTAL(3,F$9:F190)</f>
        <v>175</v>
      </c>
      <c r="C190" s="51" t="s">
        <v>882</v>
      </c>
      <c r="D190" s="42" t="s">
        <v>522</v>
      </c>
      <c r="E190" s="42" t="s">
        <v>292</v>
      </c>
      <c r="F190" s="42" t="s">
        <v>124</v>
      </c>
      <c r="G190" s="41" t="s">
        <v>883</v>
      </c>
      <c r="H190" s="86" t="s">
        <v>175</v>
      </c>
      <c r="I190" s="85">
        <v>32000</v>
      </c>
      <c r="J190" s="74">
        <f t="shared" si="47"/>
        <v>32000</v>
      </c>
      <c r="K190" s="85">
        <v>0</v>
      </c>
      <c r="L190" s="85"/>
      <c r="M190" s="85">
        <v>1000</v>
      </c>
      <c r="N190" s="77">
        <f t="shared" si="45"/>
        <v>1000</v>
      </c>
      <c r="O190" s="41" t="s">
        <v>813</v>
      </c>
      <c r="P190" s="21"/>
      <c r="Q190" s="12"/>
      <c r="R190" s="130"/>
      <c r="S190" s="12">
        <v>0</v>
      </c>
      <c r="T190" s="106" t="e">
        <f>#REF!</f>
        <v>#REF!</v>
      </c>
      <c r="U190" s="106"/>
      <c r="V190" s="77">
        <f t="shared" si="46"/>
        <v>0</v>
      </c>
      <c r="W190" s="129" t="e">
        <f>#REF!</f>
        <v>#REF!</v>
      </c>
      <c r="X190" s="50" t="s">
        <v>884</v>
      </c>
      <c r="Y190" s="8">
        <v>15159809857</v>
      </c>
      <c r="Z190" s="42" t="s">
        <v>313</v>
      </c>
      <c r="AA190" s="46" t="s">
        <v>260</v>
      </c>
      <c r="AB190" s="42" t="s">
        <v>261</v>
      </c>
      <c r="AC190" s="104"/>
      <c r="AD190" s="50" t="s">
        <v>298</v>
      </c>
      <c r="AE190" s="42" t="s">
        <v>299</v>
      </c>
      <c r="AF190" s="12">
        <v>1</v>
      </c>
      <c r="AG190" s="15"/>
      <c r="AH190" s="8">
        <v>1</v>
      </c>
      <c r="AI190" s="15"/>
      <c r="AJ190" s="129"/>
      <c r="AK190" s="129"/>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J190" s="11"/>
      <c r="CK190" s="11"/>
      <c r="CM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HX190" s="11"/>
      <c r="HY190" s="11"/>
      <c r="HZ190" s="11"/>
      <c r="IA190" s="11"/>
      <c r="IB190" s="11"/>
      <c r="IC190" s="11"/>
      <c r="ID190" s="11"/>
      <c r="IE190" s="21"/>
      <c r="IF190" s="13"/>
      <c r="IG190" s="13"/>
      <c r="IH190" s="13"/>
      <c r="II190" s="21"/>
      <c r="IJ190" s="73"/>
      <c r="IK190" s="74"/>
      <c r="IL190" s="74"/>
      <c r="IM190" s="14"/>
      <c r="IN190" s="181"/>
      <c r="IO190" s="86"/>
      <c r="IP190" s="8"/>
      <c r="IQ190" s="8"/>
      <c r="IR190" s="8"/>
      <c r="IS190" s="20"/>
      <c r="IT190" s="11"/>
      <c r="IU190" s="11"/>
    </row>
    <row r="191" spans="1:253" s="7" customFormat="1" ht="42.75" outlineLevel="1">
      <c r="A191" s="21"/>
      <c r="B191" s="21">
        <f>SUBTOTAL(3,F$9:F191)</f>
        <v>176</v>
      </c>
      <c r="C191" s="51" t="s">
        <v>885</v>
      </c>
      <c r="D191" s="42" t="s">
        <v>522</v>
      </c>
      <c r="E191" s="42" t="s">
        <v>292</v>
      </c>
      <c r="F191" s="42" t="s">
        <v>124</v>
      </c>
      <c r="G191" s="51" t="s">
        <v>886</v>
      </c>
      <c r="H191" s="53" t="s">
        <v>175</v>
      </c>
      <c r="I191" s="74">
        <v>21000</v>
      </c>
      <c r="J191" s="74">
        <f t="shared" si="47"/>
        <v>21000</v>
      </c>
      <c r="K191" s="77">
        <v>0</v>
      </c>
      <c r="L191" s="74"/>
      <c r="M191" s="77">
        <v>1000</v>
      </c>
      <c r="N191" s="77">
        <f t="shared" si="45"/>
        <v>1000</v>
      </c>
      <c r="O191" s="41" t="s">
        <v>813</v>
      </c>
      <c r="P191" s="124"/>
      <c r="Q191" s="8"/>
      <c r="R191" s="49"/>
      <c r="S191" s="129">
        <v>0</v>
      </c>
      <c r="T191" s="129" t="e">
        <f>#REF!</f>
        <v>#REF!</v>
      </c>
      <c r="U191" s="129"/>
      <c r="V191" s="77">
        <f t="shared" si="46"/>
        <v>0</v>
      </c>
      <c r="W191" s="129" t="e">
        <f>#REF!</f>
        <v>#REF!</v>
      </c>
      <c r="X191" s="129"/>
      <c r="Y191" s="129"/>
      <c r="Z191" s="42" t="s">
        <v>313</v>
      </c>
      <c r="AA191" s="46" t="s">
        <v>501</v>
      </c>
      <c r="AB191" s="170" t="s">
        <v>261</v>
      </c>
      <c r="AC191" s="107"/>
      <c r="AD191" s="50" t="s">
        <v>298</v>
      </c>
      <c r="AE191" s="42" t="s">
        <v>299</v>
      </c>
      <c r="AF191" s="129">
        <v>1</v>
      </c>
      <c r="AG191" s="129"/>
      <c r="AH191" s="106">
        <v>1</v>
      </c>
      <c r="AI191" s="129"/>
      <c r="AJ191" s="129"/>
      <c r="AK191" s="129" t="s">
        <v>526</v>
      </c>
      <c r="AL191" s="11"/>
      <c r="AM191" s="11"/>
      <c r="AN191" s="11"/>
      <c r="AO191" s="11"/>
      <c r="AP191" s="11"/>
      <c r="AQ191" s="11"/>
      <c r="AR191" s="11"/>
      <c r="AS191" s="11"/>
      <c r="AT191" s="11"/>
      <c r="AU191" s="180" t="s">
        <v>298</v>
      </c>
      <c r="AV191" s="11"/>
      <c r="AW191" s="11"/>
      <c r="AX191" s="11"/>
      <c r="AY191" s="11"/>
      <c r="AZ191" s="11"/>
      <c r="BA191" s="11">
        <v>1</v>
      </c>
      <c r="BB191" s="11"/>
      <c r="BC191" s="11"/>
      <c r="BD191" s="11"/>
      <c r="BE191" s="11"/>
      <c r="BF191" s="11"/>
      <c r="BG191" s="11"/>
      <c r="BH191" s="11"/>
      <c r="BK191" s="60"/>
      <c r="BL191" s="21"/>
      <c r="BM191" s="110"/>
      <c r="BN191" s="49"/>
      <c r="BO191" s="49"/>
      <c r="BP191" s="110"/>
      <c r="BQ191" s="49"/>
      <c r="BR191" s="76"/>
      <c r="BS191" s="73"/>
      <c r="BT191" s="76"/>
      <c r="BU191" s="110"/>
      <c r="BV191" s="49"/>
      <c r="BW191" s="49"/>
      <c r="BX191" s="21"/>
      <c r="BY191" s="21"/>
      <c r="BZ191" s="21"/>
      <c r="CA191" s="21"/>
      <c r="CB191" s="5"/>
      <c r="CC191" s="5"/>
      <c r="CD191" s="143"/>
      <c r="CE191" s="143"/>
      <c r="CF191" s="143"/>
      <c r="CG191" s="143"/>
      <c r="CJ191" s="144"/>
      <c r="CK191" s="118"/>
      <c r="CM191" s="144"/>
      <c r="CT191" s="60"/>
      <c r="CU191" s="21"/>
      <c r="CV191" s="110"/>
      <c r="CW191" s="49"/>
      <c r="CX191" s="49"/>
      <c r="CY191" s="76"/>
      <c r="CZ191" s="73"/>
      <c r="DA191" s="76"/>
      <c r="DB191" s="21"/>
      <c r="DC191" s="21"/>
      <c r="DD191" s="5"/>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HX191" s="21"/>
      <c r="HY191" s="13"/>
      <c r="HZ191" s="53"/>
      <c r="IA191" s="110"/>
      <c r="IB191" s="21"/>
      <c r="IC191" s="74"/>
      <c r="ID191" s="73"/>
      <c r="IE191" s="73"/>
      <c r="IF191" s="14"/>
      <c r="IG191" s="21"/>
      <c r="IH191" s="49"/>
      <c r="II191" s="21"/>
      <c r="IJ191" s="49"/>
      <c r="IK191" s="49"/>
      <c r="IL191" s="21"/>
      <c r="IM191" s="124"/>
      <c r="IN191" s="8"/>
      <c r="IO191" s="49"/>
      <c r="IP191" s="11"/>
      <c r="IQ191" s="11"/>
      <c r="IR191" s="11"/>
      <c r="IS191" s="11"/>
    </row>
    <row r="192" spans="1:37" s="4" customFormat="1" ht="15.75">
      <c r="A192" s="21"/>
      <c r="B192" s="37" t="s">
        <v>536</v>
      </c>
      <c r="C192" s="38" t="str">
        <f>"商贸服务("&amp;FIXED(D192,0)&amp;"个)"</f>
        <v>商贸服务(2个)</v>
      </c>
      <c r="D192" s="36">
        <f>AF192</f>
        <v>2</v>
      </c>
      <c r="E192" s="21"/>
      <c r="F192" s="36"/>
      <c r="G192" s="40"/>
      <c r="H192" s="36"/>
      <c r="I192" s="68">
        <f aca="true" t="shared" si="48" ref="I192:N192">SUM(I193:I194)</f>
        <v>358500</v>
      </c>
      <c r="J192" s="68">
        <f t="shared" si="48"/>
        <v>358500</v>
      </c>
      <c r="K192" s="68">
        <f t="shared" si="48"/>
        <v>5500</v>
      </c>
      <c r="L192" s="68">
        <f t="shared" si="48"/>
        <v>0</v>
      </c>
      <c r="M192" s="68">
        <f t="shared" si="48"/>
        <v>1000</v>
      </c>
      <c r="N192" s="68">
        <f t="shared" si="48"/>
        <v>1000</v>
      </c>
      <c r="O192" s="72"/>
      <c r="P192" s="71">
        <f>COUNTIF(P193:P194,"*月*")</f>
        <v>0</v>
      </c>
      <c r="Q192" s="71">
        <f>COUNTIF(Q193:Q194,"*月*")</f>
        <v>0</v>
      </c>
      <c r="R192" s="71"/>
      <c r="S192" s="100">
        <f>SUM(S193:S194)</f>
        <v>0</v>
      </c>
      <c r="T192" s="100" t="e">
        <f>SUM(T193:T194)</f>
        <v>#REF!</v>
      </c>
      <c r="U192" s="100" t="e">
        <f>SUM(U193:U194)</f>
        <v>#REF!</v>
      </c>
      <c r="V192" s="100" t="e">
        <f>SUM(V193:V194)</f>
        <v>#REF!</v>
      </c>
      <c r="W192" s="101" t="e">
        <f>U192/M192</f>
        <v>#REF!</v>
      </c>
      <c r="X192" s="36"/>
      <c r="Y192" s="36"/>
      <c r="Z192" s="21"/>
      <c r="AA192" s="46"/>
      <c r="AB192" s="21"/>
      <c r="AC192" s="40"/>
      <c r="AD192" s="113"/>
      <c r="AE192" s="21"/>
      <c r="AF192" s="36">
        <f>SUM(AF193:AF194)</f>
        <v>2</v>
      </c>
      <c r="AG192" s="36">
        <f>SUM(AG193:AG194)</f>
        <v>0</v>
      </c>
      <c r="AH192" s="36">
        <f>SUM(AH193:AH194)</f>
        <v>0</v>
      </c>
      <c r="AI192" s="124"/>
      <c r="AJ192" s="124"/>
      <c r="AK192" s="123"/>
    </row>
    <row r="193" spans="2:38" s="21" customFormat="1" ht="63" outlineLevel="1">
      <c r="B193" s="21">
        <f>SUBTOTAL(3,F$9:F193)</f>
        <v>177</v>
      </c>
      <c r="C193" s="58" t="s">
        <v>887</v>
      </c>
      <c r="D193" s="42" t="s">
        <v>522</v>
      </c>
      <c r="E193" s="152" t="s">
        <v>528</v>
      </c>
      <c r="F193" s="42" t="s">
        <v>73</v>
      </c>
      <c r="G193" s="41" t="s">
        <v>888</v>
      </c>
      <c r="H193" s="45" t="s">
        <v>75</v>
      </c>
      <c r="I193" s="75">
        <v>300000</v>
      </c>
      <c r="J193" s="77">
        <f>I193</f>
        <v>300000</v>
      </c>
      <c r="K193" s="76">
        <v>0</v>
      </c>
      <c r="L193" s="77"/>
      <c r="M193" s="73">
        <v>500</v>
      </c>
      <c r="N193" s="77">
        <f>M193</f>
        <v>500</v>
      </c>
      <c r="O193" s="41" t="s">
        <v>813</v>
      </c>
      <c r="S193" s="74">
        <v>0</v>
      </c>
      <c r="T193" s="85" t="e">
        <f>#REF!</f>
        <v>#REF!</v>
      </c>
      <c r="U193" s="91" t="e">
        <f>T193+S193</f>
        <v>#REF!</v>
      </c>
      <c r="V193" s="77" t="e">
        <f>U193</f>
        <v>#REF!</v>
      </c>
      <c r="W193" s="74" t="e">
        <f>#REF!</f>
        <v>#REF!</v>
      </c>
      <c r="X193" s="42" t="s">
        <v>889</v>
      </c>
      <c r="Z193" s="42" t="s">
        <v>890</v>
      </c>
      <c r="AA193" s="46" t="s">
        <v>223</v>
      </c>
      <c r="AB193" s="42" t="s">
        <v>406</v>
      </c>
      <c r="AC193" s="14"/>
      <c r="AD193" s="42" t="s">
        <v>298</v>
      </c>
      <c r="AE193" s="46" t="s">
        <v>246</v>
      </c>
      <c r="AF193" s="21">
        <v>1</v>
      </c>
      <c r="AI193" s="124"/>
      <c r="AJ193" s="124"/>
      <c r="AK193" s="130"/>
      <c r="AL193" s="181"/>
    </row>
    <row r="194" spans="1:154" s="7" customFormat="1" ht="47.25" outlineLevel="1">
      <c r="A194" s="60"/>
      <c r="B194" s="21">
        <f>SUBTOTAL(3,F$9:F194)</f>
        <v>178</v>
      </c>
      <c r="C194" s="52" t="s">
        <v>891</v>
      </c>
      <c r="D194" s="42" t="s">
        <v>42</v>
      </c>
      <c r="E194" s="42" t="s">
        <v>528</v>
      </c>
      <c r="F194" s="42" t="s">
        <v>56</v>
      </c>
      <c r="G194" s="41" t="s">
        <v>892</v>
      </c>
      <c r="H194" s="21" t="s">
        <v>102</v>
      </c>
      <c r="I194" s="74">
        <v>58500</v>
      </c>
      <c r="J194" s="74">
        <f>I194</f>
        <v>58500</v>
      </c>
      <c r="K194" s="74">
        <v>5500</v>
      </c>
      <c r="L194" s="74"/>
      <c r="M194" s="73">
        <v>500</v>
      </c>
      <c r="N194" s="74">
        <f>M194</f>
        <v>500</v>
      </c>
      <c r="O194" s="41" t="s">
        <v>813</v>
      </c>
      <c r="P194" s="82"/>
      <c r="Q194" s="8"/>
      <c r="R194" s="8"/>
      <c r="S194" s="85">
        <v>0</v>
      </c>
      <c r="T194" s="85" t="e">
        <f>#REF!</f>
        <v>#REF!</v>
      </c>
      <c r="U194" s="74" t="e">
        <f>T194+S194</f>
        <v>#REF!</v>
      </c>
      <c r="V194" s="74" t="e">
        <f>U194</f>
        <v>#REF!</v>
      </c>
      <c r="W194" s="14" t="e">
        <f>#REF!</f>
        <v>#REF!</v>
      </c>
      <c r="X194" s="117"/>
      <c r="Y194" s="117"/>
      <c r="Z194" s="42" t="s">
        <v>893</v>
      </c>
      <c r="AA194" s="46" t="s">
        <v>223</v>
      </c>
      <c r="AB194" s="42" t="s">
        <v>406</v>
      </c>
      <c r="AC194" s="14"/>
      <c r="AD194" s="42" t="s">
        <v>196</v>
      </c>
      <c r="AE194" s="46" t="s">
        <v>246</v>
      </c>
      <c r="AF194" s="21">
        <v>1</v>
      </c>
      <c r="AG194" s="21"/>
      <c r="AH194" s="21"/>
      <c r="AI194" s="127" t="s">
        <v>881</v>
      </c>
      <c r="AJ194" s="124"/>
      <c r="AK194" s="129"/>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G194" s="60"/>
      <c r="CH194" s="21"/>
      <c r="CI194" s="110"/>
      <c r="CJ194" s="49"/>
      <c r="CK194" s="49"/>
      <c r="CL194" s="110"/>
      <c r="CM194" s="49"/>
      <c r="CN194" s="76"/>
      <c r="CO194" s="73"/>
      <c r="CP194" s="76"/>
      <c r="CQ194" s="110"/>
      <c r="CR194" s="49"/>
      <c r="CS194" s="49"/>
      <c r="CT194" s="21"/>
      <c r="CU194" s="21"/>
      <c r="CV194" s="21"/>
      <c r="CW194" s="21"/>
      <c r="CX194" s="5"/>
      <c r="CY194" s="5"/>
      <c r="CZ194" s="143"/>
      <c r="DA194" s="143"/>
      <c r="DB194" s="143"/>
      <c r="DC194" s="143"/>
      <c r="DF194" s="144"/>
      <c r="DG194" s="118"/>
      <c r="DI194" s="144"/>
      <c r="DP194" s="60"/>
      <c r="DQ194" s="21"/>
      <c r="DR194" s="110"/>
      <c r="DS194" s="49"/>
      <c r="DT194" s="49"/>
      <c r="DU194" s="76"/>
      <c r="DV194" s="73"/>
      <c r="DW194" s="76"/>
      <c r="DX194" s="21"/>
      <c r="DY194" s="21"/>
      <c r="DZ194" s="5"/>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row>
    <row r="195" spans="1:173" s="4" customFormat="1" ht="15.75">
      <c r="A195" s="21"/>
      <c r="B195" s="37" t="s">
        <v>682</v>
      </c>
      <c r="C195" s="38" t="str">
        <f>"社会事业("&amp;FIXED(D195,0)&amp;"个)"</f>
        <v>社会事业(9个)</v>
      </c>
      <c r="D195" s="36">
        <f>AF195</f>
        <v>9</v>
      </c>
      <c r="E195" s="21"/>
      <c r="F195" s="36"/>
      <c r="G195" s="40"/>
      <c r="H195" s="36"/>
      <c r="I195" s="68">
        <f aca="true" t="shared" si="49" ref="I195:N195">SUM(I196:I204)</f>
        <v>190000</v>
      </c>
      <c r="J195" s="68">
        <f t="shared" si="49"/>
        <v>190000</v>
      </c>
      <c r="K195" s="68">
        <f t="shared" si="49"/>
        <v>250</v>
      </c>
      <c r="L195" s="68">
        <f t="shared" si="49"/>
        <v>0</v>
      </c>
      <c r="M195" s="68">
        <f t="shared" si="49"/>
        <v>7200</v>
      </c>
      <c r="N195" s="68">
        <f t="shared" si="49"/>
        <v>7200</v>
      </c>
      <c r="O195" s="72"/>
      <c r="P195" s="71">
        <f>COUNTIF(P196:P204,"*月*")</f>
        <v>2</v>
      </c>
      <c r="Q195" s="71">
        <f>COUNTIF(Q196:Q204,"*月*")</f>
        <v>0</v>
      </c>
      <c r="R195" s="91"/>
      <c r="S195" s="91">
        <f>SUM(S196:S204)</f>
        <v>0</v>
      </c>
      <c r="T195" s="91" t="e">
        <f>SUM(T196:T204)</f>
        <v>#REF!</v>
      </c>
      <c r="U195" s="91" t="e">
        <f>SUM(U196:U204)</f>
        <v>#REF!</v>
      </c>
      <c r="V195" s="91" t="e">
        <f>SUM(V196:V204)</f>
        <v>#REF!</v>
      </c>
      <c r="W195" s="101" t="e">
        <f>U195/M195</f>
        <v>#REF!</v>
      </c>
      <c r="X195" s="36"/>
      <c r="Y195" s="36"/>
      <c r="Z195" s="21"/>
      <c r="AA195" s="46"/>
      <c r="AB195" s="21"/>
      <c r="AC195" s="40"/>
      <c r="AD195" s="113"/>
      <c r="AE195" s="21"/>
      <c r="AF195" s="36">
        <f>SUM(AF196:AF204)</f>
        <v>9</v>
      </c>
      <c r="AG195" s="36">
        <f>SUM(AG196:AG204)</f>
        <v>0</v>
      </c>
      <c r="AH195" s="36">
        <f>SUM(AH196:AH204)</f>
        <v>6</v>
      </c>
      <c r="AI195" s="124"/>
      <c r="AJ195" s="124"/>
      <c r="AK195" s="125"/>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row>
    <row r="196" spans="1:173" s="8" customFormat="1" ht="78.75" outlineLevel="1">
      <c r="A196" s="21"/>
      <c r="B196" s="21">
        <f>SUBTOTAL(3,F$9:F196)</f>
        <v>179</v>
      </c>
      <c r="C196" s="41" t="s">
        <v>894</v>
      </c>
      <c r="D196" s="42" t="s">
        <v>522</v>
      </c>
      <c r="E196" s="42" t="s">
        <v>684</v>
      </c>
      <c r="F196" s="42" t="s">
        <v>124</v>
      </c>
      <c r="G196" s="41" t="s">
        <v>895</v>
      </c>
      <c r="H196" s="21" t="s">
        <v>600</v>
      </c>
      <c r="I196" s="74">
        <v>8000</v>
      </c>
      <c r="J196" s="74">
        <f>I196</f>
        <v>8000</v>
      </c>
      <c r="K196" s="74">
        <v>0</v>
      </c>
      <c r="L196" s="74"/>
      <c r="M196" s="74">
        <v>1000</v>
      </c>
      <c r="N196" s="74">
        <f>M196</f>
        <v>1000</v>
      </c>
      <c r="O196" s="41" t="s">
        <v>896</v>
      </c>
      <c r="P196" s="86"/>
      <c r="Q196" s="86"/>
      <c r="R196" s="86"/>
      <c r="S196" s="74">
        <v>0</v>
      </c>
      <c r="T196" s="74" t="e">
        <f>#REF!</f>
        <v>#REF!</v>
      </c>
      <c r="U196" s="91" t="e">
        <f>T196+S196</f>
        <v>#REF!</v>
      </c>
      <c r="V196" s="74" t="e">
        <f>U196</f>
        <v>#REF!</v>
      </c>
      <c r="W196" s="14" t="e">
        <f>#REF!</f>
        <v>#REF!</v>
      </c>
      <c r="X196" s="42" t="s">
        <v>897</v>
      </c>
      <c r="Y196" s="53">
        <v>15259772381</v>
      </c>
      <c r="Z196" s="42" t="s">
        <v>898</v>
      </c>
      <c r="AA196" s="46" t="s">
        <v>899</v>
      </c>
      <c r="AB196" s="42" t="s">
        <v>261</v>
      </c>
      <c r="AC196" s="133" t="s">
        <v>900</v>
      </c>
      <c r="AD196" s="42" t="s">
        <v>901</v>
      </c>
      <c r="AE196" s="42" t="s">
        <v>62</v>
      </c>
      <c r="AF196" s="21">
        <v>1</v>
      </c>
      <c r="AG196" s="21"/>
      <c r="AH196" s="21"/>
      <c r="AI196" s="124"/>
      <c r="AJ196" s="175"/>
      <c r="AK196" s="125"/>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row>
    <row r="197" spans="1:173" s="22" customFormat="1" ht="47.25" outlineLevel="1">
      <c r="A197" s="145"/>
      <c r="B197" s="21">
        <f>SUBTOTAL(3,F$9:F197)</f>
        <v>180</v>
      </c>
      <c r="C197" s="41" t="s">
        <v>902</v>
      </c>
      <c r="D197" s="42" t="s">
        <v>522</v>
      </c>
      <c r="E197" s="42" t="s">
        <v>684</v>
      </c>
      <c r="F197" s="42" t="s">
        <v>124</v>
      </c>
      <c r="G197" s="41" t="s">
        <v>903</v>
      </c>
      <c r="H197" s="21" t="s">
        <v>639</v>
      </c>
      <c r="I197" s="74">
        <v>15000</v>
      </c>
      <c r="J197" s="74">
        <f aca="true" t="shared" si="50" ref="J197:J204">I197</f>
        <v>15000</v>
      </c>
      <c r="K197" s="74">
        <v>0</v>
      </c>
      <c r="L197" s="215"/>
      <c r="M197" s="74">
        <v>500</v>
      </c>
      <c r="N197" s="74">
        <f aca="true" t="shared" si="51" ref="N197:N204">M197</f>
        <v>500</v>
      </c>
      <c r="O197" s="41" t="s">
        <v>813</v>
      </c>
      <c r="P197" s="20"/>
      <c r="Q197" s="20"/>
      <c r="R197" s="20"/>
      <c r="S197" s="220">
        <v>0</v>
      </c>
      <c r="T197" s="85" t="e">
        <f>#REF!</f>
        <v>#REF!</v>
      </c>
      <c r="U197" s="91"/>
      <c r="V197" s="74">
        <f aca="true" t="shared" si="52" ref="V197:V204">U197</f>
        <v>0</v>
      </c>
      <c r="W197" s="104" t="e">
        <f>#REF!</f>
        <v>#REF!</v>
      </c>
      <c r="X197" s="221"/>
      <c r="Y197" s="221"/>
      <c r="Z197" s="42" t="s">
        <v>124</v>
      </c>
      <c r="AA197" s="46" t="s">
        <v>904</v>
      </c>
      <c r="AB197" s="42" t="s">
        <v>406</v>
      </c>
      <c r="AC197" s="41" t="s">
        <v>905</v>
      </c>
      <c r="AD197" s="42" t="s">
        <v>906</v>
      </c>
      <c r="AE197" s="42" t="s">
        <v>62</v>
      </c>
      <c r="AF197" s="21">
        <v>1</v>
      </c>
      <c r="AG197" s="21"/>
      <c r="AH197" s="21">
        <v>1</v>
      </c>
      <c r="AI197" s="124"/>
      <c r="AJ197" s="124"/>
      <c r="AK197" s="1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25"/>
      <c r="BW197" s="225"/>
      <c r="BX197" s="225"/>
      <c r="BY197" s="225"/>
      <c r="BZ197" s="225"/>
      <c r="CA197" s="225"/>
      <c r="CB197" s="225"/>
      <c r="CC197" s="225"/>
      <c r="CD197" s="225"/>
      <c r="CE197" s="225"/>
      <c r="CF197" s="225"/>
      <c r="CG197" s="225"/>
      <c r="CH197" s="225"/>
      <c r="CI197" s="225"/>
      <c r="CJ197" s="225"/>
      <c r="CK197" s="225"/>
      <c r="CL197" s="225"/>
      <c r="CM197" s="225"/>
      <c r="CN197" s="225"/>
      <c r="CO197" s="225"/>
      <c r="CP197" s="225"/>
      <c r="CQ197" s="225"/>
      <c r="CR197" s="225"/>
      <c r="CS197" s="225"/>
      <c r="CT197" s="225"/>
      <c r="CU197" s="225"/>
      <c r="CV197" s="225"/>
      <c r="CW197" s="225"/>
      <c r="CX197" s="225"/>
      <c r="CY197" s="225"/>
      <c r="CZ197" s="225"/>
      <c r="DA197" s="225"/>
      <c r="DB197" s="225"/>
      <c r="DC197" s="225"/>
      <c r="DD197" s="225"/>
      <c r="DE197" s="225"/>
      <c r="DF197" s="225"/>
      <c r="DG197" s="225"/>
      <c r="DH197" s="225"/>
      <c r="DI197" s="225"/>
      <c r="DJ197" s="225"/>
      <c r="DK197" s="225"/>
      <c r="DL197" s="225"/>
      <c r="DM197" s="225"/>
      <c r="DN197" s="225"/>
      <c r="DO197" s="225"/>
      <c r="DP197" s="225"/>
      <c r="DQ197" s="225"/>
      <c r="DR197" s="225"/>
      <c r="DS197" s="225"/>
      <c r="DT197" s="225"/>
      <c r="DU197" s="225"/>
      <c r="DV197" s="225"/>
      <c r="DW197" s="225"/>
      <c r="DX197" s="225"/>
      <c r="DY197" s="225"/>
      <c r="DZ197" s="225"/>
      <c r="EA197" s="225"/>
      <c r="EB197" s="225"/>
      <c r="EC197" s="225"/>
      <c r="ED197" s="225"/>
      <c r="EE197" s="225"/>
      <c r="EF197" s="225"/>
      <c r="EG197" s="225"/>
      <c r="EH197" s="225"/>
      <c r="EI197" s="225"/>
      <c r="EJ197" s="225"/>
      <c r="EK197" s="225"/>
      <c r="EL197" s="225"/>
      <c r="EM197" s="225"/>
      <c r="EN197" s="225"/>
      <c r="EO197" s="225"/>
      <c r="EP197" s="225"/>
      <c r="EQ197" s="225"/>
      <c r="ER197" s="225"/>
      <c r="ES197" s="225"/>
      <c r="ET197" s="225"/>
      <c r="EU197" s="225"/>
      <c r="EV197" s="225"/>
      <c r="EW197" s="225"/>
      <c r="EX197" s="225"/>
      <c r="EY197" s="225"/>
      <c r="EZ197" s="225"/>
      <c r="FA197" s="225"/>
      <c r="FB197" s="225"/>
      <c r="FC197" s="225"/>
      <c r="FD197" s="225"/>
      <c r="FE197" s="225"/>
      <c r="FF197" s="225"/>
      <c r="FG197" s="225"/>
      <c r="FH197" s="225"/>
      <c r="FI197" s="225"/>
      <c r="FJ197" s="225"/>
      <c r="FK197" s="225"/>
      <c r="FL197" s="225"/>
      <c r="FM197" s="225"/>
      <c r="FN197" s="225"/>
      <c r="FO197" s="225"/>
      <c r="FP197" s="225"/>
      <c r="FQ197" s="225"/>
    </row>
    <row r="198" spans="1:173" s="19" customFormat="1" ht="47.25" outlineLevel="1">
      <c r="A198" s="21"/>
      <c r="B198" s="21">
        <f>SUBTOTAL(3,F$9:F198)</f>
        <v>181</v>
      </c>
      <c r="C198" s="41" t="s">
        <v>907</v>
      </c>
      <c r="D198" s="42" t="s">
        <v>522</v>
      </c>
      <c r="E198" s="42" t="s">
        <v>684</v>
      </c>
      <c r="F198" s="46" t="s">
        <v>73</v>
      </c>
      <c r="G198" s="41" t="s">
        <v>908</v>
      </c>
      <c r="H198" s="21" t="s">
        <v>58</v>
      </c>
      <c r="I198" s="74">
        <v>46000</v>
      </c>
      <c r="J198" s="74">
        <f t="shared" si="50"/>
        <v>46000</v>
      </c>
      <c r="K198" s="74">
        <v>100</v>
      </c>
      <c r="L198" s="74"/>
      <c r="M198" s="74">
        <v>500</v>
      </c>
      <c r="N198" s="74">
        <f t="shared" si="51"/>
        <v>500</v>
      </c>
      <c r="O198" s="41" t="s">
        <v>813</v>
      </c>
      <c r="P198" s="82"/>
      <c r="R198" s="21" t="s">
        <v>729</v>
      </c>
      <c r="S198" s="74">
        <v>0</v>
      </c>
      <c r="T198" s="77" t="e">
        <f>#REF!</f>
        <v>#REF!</v>
      </c>
      <c r="U198" s="74" t="e">
        <f>T198+S198</f>
        <v>#REF!</v>
      </c>
      <c r="V198" s="74" t="e">
        <f t="shared" si="52"/>
        <v>#REF!</v>
      </c>
      <c r="W198" s="110" t="e">
        <f>#REF!</f>
        <v>#REF!</v>
      </c>
      <c r="X198" s="46" t="s">
        <v>698</v>
      </c>
      <c r="Y198" s="8">
        <v>13655978883</v>
      </c>
      <c r="Z198" s="42" t="s">
        <v>909</v>
      </c>
      <c r="AA198" s="46" t="s">
        <v>534</v>
      </c>
      <c r="AB198" s="42" t="s">
        <v>406</v>
      </c>
      <c r="AC198" s="14"/>
      <c r="AD198" s="42" t="s">
        <v>731</v>
      </c>
      <c r="AE198" s="46" t="s">
        <v>62</v>
      </c>
      <c r="AF198" s="21">
        <v>1</v>
      </c>
      <c r="AG198" s="21"/>
      <c r="AH198" s="21"/>
      <c r="AI198" s="124"/>
      <c r="AJ198" s="127" t="s">
        <v>732</v>
      </c>
      <c r="AK198" s="129"/>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row>
    <row r="199" spans="1:137" s="19" customFormat="1" ht="47.25" outlineLevel="1">
      <c r="A199" s="21"/>
      <c r="B199" s="21">
        <f>SUBTOTAL(3,F$9:F199)</f>
        <v>182</v>
      </c>
      <c r="C199" s="41" t="s">
        <v>910</v>
      </c>
      <c r="D199" s="42" t="s">
        <v>522</v>
      </c>
      <c r="E199" s="42" t="s">
        <v>684</v>
      </c>
      <c r="F199" s="46" t="s">
        <v>124</v>
      </c>
      <c r="G199" s="41" t="s">
        <v>911</v>
      </c>
      <c r="H199" s="21" t="s">
        <v>639</v>
      </c>
      <c r="I199" s="74">
        <v>15000</v>
      </c>
      <c r="J199" s="74">
        <f t="shared" si="50"/>
        <v>15000</v>
      </c>
      <c r="K199" s="74">
        <v>0</v>
      </c>
      <c r="L199" s="74"/>
      <c r="M199" s="74">
        <v>500</v>
      </c>
      <c r="N199" s="74">
        <f t="shared" si="51"/>
        <v>500</v>
      </c>
      <c r="O199" s="41" t="s">
        <v>813</v>
      </c>
      <c r="P199" s="82"/>
      <c r="R199" s="21"/>
      <c r="S199" s="74">
        <v>0</v>
      </c>
      <c r="T199" s="77" t="e">
        <f>#REF!</f>
        <v>#REF!</v>
      </c>
      <c r="U199" s="74" t="e">
        <f>T199+S199</f>
        <v>#REF!</v>
      </c>
      <c r="V199" s="74" t="e">
        <f t="shared" si="52"/>
        <v>#REF!</v>
      </c>
      <c r="W199" s="110" t="e">
        <f>#REF!</f>
        <v>#REF!</v>
      </c>
      <c r="X199" s="49"/>
      <c r="Y199" s="8"/>
      <c r="Z199" s="42" t="s">
        <v>730</v>
      </c>
      <c r="AA199" s="46" t="s">
        <v>534</v>
      </c>
      <c r="AB199" s="42" t="s">
        <v>406</v>
      </c>
      <c r="AC199" s="14"/>
      <c r="AD199" s="42" t="s">
        <v>700</v>
      </c>
      <c r="AE199" s="46" t="s">
        <v>62</v>
      </c>
      <c r="AF199" s="21">
        <v>1</v>
      </c>
      <c r="AG199" s="21"/>
      <c r="AH199" s="21">
        <v>1</v>
      </c>
      <c r="AI199" s="124"/>
      <c r="AJ199" s="127" t="s">
        <v>912</v>
      </c>
      <c r="AK199" s="129"/>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row>
    <row r="200" spans="1:173" s="19" customFormat="1" ht="47.25" outlineLevel="1">
      <c r="A200" s="21"/>
      <c r="B200" s="21">
        <f>SUBTOTAL(3,F$9:F200)</f>
        <v>183</v>
      </c>
      <c r="C200" s="41" t="s">
        <v>913</v>
      </c>
      <c r="D200" s="42" t="s">
        <v>522</v>
      </c>
      <c r="E200" s="42" t="s">
        <v>684</v>
      </c>
      <c r="F200" s="46" t="s">
        <v>73</v>
      </c>
      <c r="G200" s="41" t="s">
        <v>914</v>
      </c>
      <c r="H200" s="21" t="s">
        <v>175</v>
      </c>
      <c r="I200" s="74">
        <v>16000</v>
      </c>
      <c r="J200" s="74">
        <f t="shared" si="50"/>
        <v>16000</v>
      </c>
      <c r="K200" s="74">
        <v>50</v>
      </c>
      <c r="L200" s="74"/>
      <c r="M200" s="74">
        <v>500</v>
      </c>
      <c r="N200" s="74">
        <f t="shared" si="51"/>
        <v>500</v>
      </c>
      <c r="O200" s="41" t="s">
        <v>813</v>
      </c>
      <c r="P200" s="82"/>
      <c r="R200" s="21" t="s">
        <v>729</v>
      </c>
      <c r="S200" s="74">
        <v>0</v>
      </c>
      <c r="T200" s="77" t="e">
        <f>#REF!</f>
        <v>#REF!</v>
      </c>
      <c r="U200" s="91" t="e">
        <f>T200+S200</f>
        <v>#REF!</v>
      </c>
      <c r="V200" s="74" t="e">
        <f t="shared" si="52"/>
        <v>#REF!</v>
      </c>
      <c r="W200" s="110" t="e">
        <f>#REF!</f>
        <v>#REF!</v>
      </c>
      <c r="X200" s="46" t="s">
        <v>698</v>
      </c>
      <c r="Y200" s="8">
        <v>13655978883</v>
      </c>
      <c r="Z200" s="42" t="s">
        <v>718</v>
      </c>
      <c r="AA200" s="46" t="s">
        <v>534</v>
      </c>
      <c r="AB200" s="42" t="s">
        <v>406</v>
      </c>
      <c r="AC200" s="14"/>
      <c r="AD200" s="42" t="s">
        <v>915</v>
      </c>
      <c r="AE200" s="46" t="s">
        <v>62</v>
      </c>
      <c r="AF200" s="21">
        <v>1</v>
      </c>
      <c r="AG200" s="21"/>
      <c r="AH200" s="21"/>
      <c r="AI200" s="124"/>
      <c r="AJ200" s="124"/>
      <c r="AK200" s="129"/>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row>
    <row r="201" spans="1:253" s="7" customFormat="1" ht="31.5" outlineLevel="1">
      <c r="A201" s="21"/>
      <c r="B201" s="21">
        <f>SUBTOTAL(3,F$9:F201)</f>
        <v>184</v>
      </c>
      <c r="C201" s="51" t="s">
        <v>916</v>
      </c>
      <c r="D201" s="42" t="s">
        <v>522</v>
      </c>
      <c r="E201" s="42" t="s">
        <v>684</v>
      </c>
      <c r="F201" s="42" t="s">
        <v>56</v>
      </c>
      <c r="G201" s="51" t="s">
        <v>917</v>
      </c>
      <c r="H201" s="53" t="s">
        <v>639</v>
      </c>
      <c r="I201" s="74">
        <v>25000</v>
      </c>
      <c r="J201" s="74">
        <f t="shared" si="50"/>
        <v>25000</v>
      </c>
      <c r="K201" s="77">
        <v>100</v>
      </c>
      <c r="L201" s="74"/>
      <c r="M201" s="77">
        <v>3000</v>
      </c>
      <c r="N201" s="74">
        <f t="shared" si="51"/>
        <v>3000</v>
      </c>
      <c r="O201" s="41" t="s">
        <v>652</v>
      </c>
      <c r="P201" s="124" t="s">
        <v>48</v>
      </c>
      <c r="Q201" s="8"/>
      <c r="R201" s="49"/>
      <c r="S201" s="129">
        <v>0</v>
      </c>
      <c r="T201" s="129" t="e">
        <f>#REF!</f>
        <v>#REF!</v>
      </c>
      <c r="U201" s="129"/>
      <c r="V201" s="74">
        <f t="shared" si="52"/>
        <v>0</v>
      </c>
      <c r="W201" s="129" t="e">
        <f>#REF!</f>
        <v>#REF!</v>
      </c>
      <c r="X201" s="129"/>
      <c r="Y201" s="129"/>
      <c r="Z201" s="42" t="s">
        <v>297</v>
      </c>
      <c r="AA201" s="46" t="s">
        <v>223</v>
      </c>
      <c r="AB201" s="170" t="s">
        <v>406</v>
      </c>
      <c r="AC201" s="107"/>
      <c r="AD201" s="50" t="s">
        <v>298</v>
      </c>
      <c r="AE201" s="171" t="s">
        <v>246</v>
      </c>
      <c r="AF201" s="129">
        <v>1</v>
      </c>
      <c r="AG201" s="129"/>
      <c r="AH201" s="106">
        <v>1</v>
      </c>
      <c r="AI201" s="129"/>
      <c r="AJ201" s="129"/>
      <c r="AK201" s="129" t="s">
        <v>526</v>
      </c>
      <c r="AL201" s="11"/>
      <c r="AM201" s="11"/>
      <c r="AN201" s="11"/>
      <c r="AO201" s="11"/>
      <c r="AP201" s="11"/>
      <c r="AQ201" s="11"/>
      <c r="AR201" s="11"/>
      <c r="AS201" s="11"/>
      <c r="AT201" s="11"/>
      <c r="AU201" s="180" t="s">
        <v>298</v>
      </c>
      <c r="AV201" s="11"/>
      <c r="AW201" s="11"/>
      <c r="AX201" s="11"/>
      <c r="AY201" s="11"/>
      <c r="AZ201" s="11"/>
      <c r="BA201" s="11">
        <v>1</v>
      </c>
      <c r="BB201" s="11"/>
      <c r="BC201" s="11"/>
      <c r="BD201" s="11"/>
      <c r="BE201" s="11"/>
      <c r="BF201" s="11"/>
      <c r="BG201" s="11"/>
      <c r="BH201" s="11"/>
      <c r="BK201" s="60"/>
      <c r="BL201" s="21"/>
      <c r="BM201" s="110"/>
      <c r="BN201" s="49"/>
      <c r="BO201" s="49"/>
      <c r="BP201" s="110"/>
      <c r="BQ201" s="49"/>
      <c r="BR201" s="76"/>
      <c r="BS201" s="73"/>
      <c r="BT201" s="76"/>
      <c r="BU201" s="110"/>
      <c r="BV201" s="49"/>
      <c r="BW201" s="49"/>
      <c r="BX201" s="21"/>
      <c r="BY201" s="21"/>
      <c r="BZ201" s="21"/>
      <c r="CA201" s="21"/>
      <c r="CB201" s="5"/>
      <c r="CC201" s="5"/>
      <c r="CD201" s="143"/>
      <c r="CE201" s="143"/>
      <c r="CF201" s="143"/>
      <c r="CG201" s="143"/>
      <c r="CJ201" s="144"/>
      <c r="CK201" s="118"/>
      <c r="CM201" s="144"/>
      <c r="CT201" s="60"/>
      <c r="CU201" s="21"/>
      <c r="CV201" s="110"/>
      <c r="CW201" s="49"/>
      <c r="CX201" s="49"/>
      <c r="CY201" s="76"/>
      <c r="CZ201" s="73"/>
      <c r="DA201" s="76"/>
      <c r="DB201" s="21"/>
      <c r="DC201" s="21"/>
      <c r="DD201" s="5"/>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HX201" s="21"/>
      <c r="HY201" s="13"/>
      <c r="HZ201" s="53"/>
      <c r="IA201" s="110"/>
      <c r="IB201" s="21"/>
      <c r="IC201" s="74"/>
      <c r="ID201" s="73"/>
      <c r="IE201" s="73"/>
      <c r="IF201" s="14"/>
      <c r="IG201" s="21"/>
      <c r="IH201" s="49"/>
      <c r="II201" s="21"/>
      <c r="IJ201" s="49"/>
      <c r="IK201" s="49"/>
      <c r="IL201" s="21"/>
      <c r="IM201" s="124"/>
      <c r="IN201" s="8"/>
      <c r="IO201" s="49"/>
      <c r="IP201" s="11"/>
      <c r="IQ201" s="11"/>
      <c r="IR201" s="11"/>
      <c r="IS201" s="11"/>
    </row>
    <row r="202" spans="1:253" s="7" customFormat="1" ht="47.25" outlineLevel="1">
      <c r="A202" s="21"/>
      <c r="B202" s="21">
        <f>SUBTOTAL(3,F$9:F202)</f>
        <v>185</v>
      </c>
      <c r="C202" s="51" t="s">
        <v>918</v>
      </c>
      <c r="D202" s="42" t="s">
        <v>522</v>
      </c>
      <c r="E202" s="42" t="s">
        <v>684</v>
      </c>
      <c r="F202" s="42" t="s">
        <v>56</v>
      </c>
      <c r="G202" s="51" t="s">
        <v>919</v>
      </c>
      <c r="H202" s="53" t="s">
        <v>175</v>
      </c>
      <c r="I202" s="74">
        <v>15000</v>
      </c>
      <c r="J202" s="74">
        <f t="shared" si="50"/>
        <v>15000</v>
      </c>
      <c r="K202" s="77">
        <v>0</v>
      </c>
      <c r="L202" s="74"/>
      <c r="M202" s="77">
        <v>1000</v>
      </c>
      <c r="N202" s="74">
        <f t="shared" si="51"/>
        <v>1000</v>
      </c>
      <c r="O202" s="41" t="s">
        <v>652</v>
      </c>
      <c r="P202" s="124" t="s">
        <v>48</v>
      </c>
      <c r="Q202" s="8"/>
      <c r="R202" s="49"/>
      <c r="S202" s="129">
        <v>0</v>
      </c>
      <c r="T202" s="129" t="e">
        <f>#REF!</f>
        <v>#REF!</v>
      </c>
      <c r="U202" s="129"/>
      <c r="V202" s="74">
        <f t="shared" si="52"/>
        <v>0</v>
      </c>
      <c r="W202" s="129" t="e">
        <f>#REF!</f>
        <v>#REF!</v>
      </c>
      <c r="X202" s="129"/>
      <c r="Y202" s="129"/>
      <c r="Z202" s="42" t="s">
        <v>297</v>
      </c>
      <c r="AA202" s="46" t="s">
        <v>223</v>
      </c>
      <c r="AB202" s="170" t="s">
        <v>406</v>
      </c>
      <c r="AC202" s="107"/>
      <c r="AD202" s="50" t="s">
        <v>298</v>
      </c>
      <c r="AE202" s="171" t="s">
        <v>246</v>
      </c>
      <c r="AF202" s="129">
        <v>1</v>
      </c>
      <c r="AG202" s="129"/>
      <c r="AH202" s="106">
        <v>1</v>
      </c>
      <c r="AI202" s="129"/>
      <c r="AJ202" s="129"/>
      <c r="AK202" s="129" t="s">
        <v>526</v>
      </c>
      <c r="AL202" s="11"/>
      <c r="AM202" s="11"/>
      <c r="AN202" s="11"/>
      <c r="AO202" s="11"/>
      <c r="AP202" s="11"/>
      <c r="AQ202" s="11"/>
      <c r="AR202" s="11"/>
      <c r="AS202" s="11"/>
      <c r="AT202" s="11"/>
      <c r="AU202" s="180" t="s">
        <v>298</v>
      </c>
      <c r="AV202" s="11"/>
      <c r="AW202" s="11"/>
      <c r="AX202" s="11"/>
      <c r="AY202" s="11"/>
      <c r="AZ202" s="11"/>
      <c r="BA202" s="11">
        <v>1</v>
      </c>
      <c r="BB202" s="11"/>
      <c r="BC202" s="11"/>
      <c r="BD202" s="11"/>
      <c r="BE202" s="11"/>
      <c r="BF202" s="11"/>
      <c r="BG202" s="11"/>
      <c r="BH202" s="11"/>
      <c r="BK202" s="60"/>
      <c r="BL202" s="21"/>
      <c r="BM202" s="110"/>
      <c r="BN202" s="49"/>
      <c r="BO202" s="49"/>
      <c r="BP202" s="110"/>
      <c r="BQ202" s="49"/>
      <c r="BR202" s="76"/>
      <c r="BS202" s="73"/>
      <c r="BT202" s="76"/>
      <c r="BU202" s="110"/>
      <c r="BV202" s="49"/>
      <c r="BW202" s="49"/>
      <c r="BX202" s="21"/>
      <c r="BY202" s="21"/>
      <c r="BZ202" s="21"/>
      <c r="CA202" s="21"/>
      <c r="CB202" s="5"/>
      <c r="CC202" s="5"/>
      <c r="CD202" s="143"/>
      <c r="CE202" s="143"/>
      <c r="CF202" s="143"/>
      <c r="CG202" s="143"/>
      <c r="CJ202" s="144"/>
      <c r="CK202" s="118"/>
      <c r="CM202" s="144"/>
      <c r="CT202" s="60"/>
      <c r="CU202" s="21"/>
      <c r="CV202" s="110"/>
      <c r="CW202" s="49"/>
      <c r="CX202" s="49"/>
      <c r="CY202" s="76"/>
      <c r="CZ202" s="73"/>
      <c r="DA202" s="76"/>
      <c r="DB202" s="21"/>
      <c r="DC202" s="21"/>
      <c r="DD202" s="5"/>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HX202" s="21"/>
      <c r="HY202" s="13"/>
      <c r="HZ202" s="53"/>
      <c r="IA202" s="110"/>
      <c r="IB202" s="21"/>
      <c r="IC202" s="74"/>
      <c r="ID202" s="73"/>
      <c r="IE202" s="73"/>
      <c r="IF202" s="14"/>
      <c r="IG202" s="21"/>
      <c r="IH202" s="49"/>
      <c r="II202" s="21"/>
      <c r="IJ202" s="49"/>
      <c r="IK202" s="49"/>
      <c r="IL202" s="21"/>
      <c r="IM202" s="124"/>
      <c r="IN202" s="8"/>
      <c r="IO202" s="49"/>
      <c r="IP202" s="11"/>
      <c r="IQ202" s="11"/>
      <c r="IR202" s="11"/>
      <c r="IS202" s="11"/>
    </row>
    <row r="203" spans="1:173" s="5" customFormat="1" ht="31.5" outlineLevel="1">
      <c r="A203" s="145"/>
      <c r="B203" s="21">
        <f>SUBTOTAL(3,F$9:F203)</f>
        <v>186</v>
      </c>
      <c r="C203" s="41" t="s">
        <v>920</v>
      </c>
      <c r="D203" s="21" t="e">
        <f>#REF!</f>
        <v>#REF!</v>
      </c>
      <c r="E203" s="42" t="s">
        <v>684</v>
      </c>
      <c r="F203" s="42" t="s">
        <v>73</v>
      </c>
      <c r="G203" s="41" t="s">
        <v>921</v>
      </c>
      <c r="H203" s="21" t="s">
        <v>922</v>
      </c>
      <c r="I203" s="74">
        <v>20000</v>
      </c>
      <c r="J203" s="74">
        <f t="shared" si="50"/>
        <v>20000</v>
      </c>
      <c r="K203" s="74">
        <v>0</v>
      </c>
      <c r="L203" s="74"/>
      <c r="M203" s="74">
        <v>100</v>
      </c>
      <c r="N203" s="74">
        <f t="shared" si="51"/>
        <v>100</v>
      </c>
      <c r="O203" s="41" t="s">
        <v>813</v>
      </c>
      <c r="P203" s="20"/>
      <c r="Q203" s="20"/>
      <c r="R203" s="20"/>
      <c r="S203" s="85">
        <v>0</v>
      </c>
      <c r="T203" s="85" t="e">
        <f>#REF!</f>
        <v>#REF!</v>
      </c>
      <c r="U203" s="91"/>
      <c r="V203" s="74">
        <f t="shared" si="52"/>
        <v>0</v>
      </c>
      <c r="W203" s="104" t="e">
        <f>#REF!</f>
        <v>#REF!</v>
      </c>
      <c r="X203" s="21"/>
      <c r="Y203" s="21"/>
      <c r="Z203" s="42" t="s">
        <v>172</v>
      </c>
      <c r="AA203" s="46" t="s">
        <v>223</v>
      </c>
      <c r="AB203" s="42" t="s">
        <v>406</v>
      </c>
      <c r="AC203" s="14"/>
      <c r="AD203" s="42" t="s">
        <v>758</v>
      </c>
      <c r="AE203" s="42" t="s">
        <v>54</v>
      </c>
      <c r="AF203" s="21">
        <v>1</v>
      </c>
      <c r="AG203" s="21"/>
      <c r="AH203" s="21">
        <v>1</v>
      </c>
      <c r="AI203" s="124"/>
      <c r="AJ203" s="175"/>
      <c r="AK203" s="129"/>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row>
    <row r="204" spans="1:173" s="5" customFormat="1" ht="31.5" outlineLevel="1">
      <c r="A204" s="145"/>
      <c r="B204" s="21">
        <f>SUBTOTAL(3,F$9:F204)</f>
        <v>187</v>
      </c>
      <c r="C204" s="41" t="s">
        <v>923</v>
      </c>
      <c r="D204" s="21" t="e">
        <f>#REF!</f>
        <v>#REF!</v>
      </c>
      <c r="E204" s="42" t="s">
        <v>684</v>
      </c>
      <c r="F204" s="42" t="s">
        <v>56</v>
      </c>
      <c r="G204" s="41" t="s">
        <v>921</v>
      </c>
      <c r="H204" s="21" t="s">
        <v>924</v>
      </c>
      <c r="I204" s="74">
        <v>30000</v>
      </c>
      <c r="J204" s="74">
        <f t="shared" si="50"/>
        <v>30000</v>
      </c>
      <c r="K204" s="74">
        <v>0</v>
      </c>
      <c r="L204" s="74"/>
      <c r="M204" s="74">
        <v>100</v>
      </c>
      <c r="N204" s="74">
        <f t="shared" si="51"/>
        <v>100</v>
      </c>
      <c r="O204" s="41" t="s">
        <v>813</v>
      </c>
      <c r="P204" s="20"/>
      <c r="Q204" s="20"/>
      <c r="R204" s="20"/>
      <c r="S204" s="85">
        <v>0</v>
      </c>
      <c r="T204" s="85" t="e">
        <f>#REF!</f>
        <v>#REF!</v>
      </c>
      <c r="U204" s="91"/>
      <c r="V204" s="74">
        <f t="shared" si="52"/>
        <v>0</v>
      </c>
      <c r="W204" s="104" t="e">
        <f>#REF!</f>
        <v>#REF!</v>
      </c>
      <c r="X204" s="21"/>
      <c r="Y204" s="21"/>
      <c r="Z204" s="42" t="s">
        <v>180</v>
      </c>
      <c r="AA204" s="46" t="s">
        <v>223</v>
      </c>
      <c r="AB204" s="223" t="s">
        <v>406</v>
      </c>
      <c r="AC204" s="14"/>
      <c r="AD204" s="42" t="s">
        <v>758</v>
      </c>
      <c r="AE204" s="42" t="s">
        <v>54</v>
      </c>
      <c r="AF204" s="21">
        <v>1</v>
      </c>
      <c r="AG204" s="21"/>
      <c r="AH204" s="21">
        <v>1</v>
      </c>
      <c r="AI204" s="124"/>
      <c r="AJ204" s="175"/>
      <c r="AK204" s="129"/>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row>
    <row r="205" spans="1:173" s="4" customFormat="1" ht="15.75">
      <c r="A205" s="21"/>
      <c r="B205" s="37" t="s">
        <v>777</v>
      </c>
      <c r="C205" s="38" t="str">
        <f>"农林水利("&amp;FIXED(D205,0)&amp;"个)"</f>
        <v>农林水利(1个)</v>
      </c>
      <c r="D205" s="36">
        <f>AF205</f>
        <v>1</v>
      </c>
      <c r="E205" s="21"/>
      <c r="F205" s="36"/>
      <c r="G205" s="40"/>
      <c r="H205" s="36"/>
      <c r="I205" s="91">
        <f aca="true" t="shared" si="53" ref="I205:N205">SUM(I206:I206)</f>
        <v>500000</v>
      </c>
      <c r="J205" s="91">
        <f t="shared" si="53"/>
        <v>166666.66666666666</v>
      </c>
      <c r="K205" s="91">
        <f t="shared" si="53"/>
        <v>1000</v>
      </c>
      <c r="L205" s="91">
        <f t="shared" si="53"/>
        <v>0</v>
      </c>
      <c r="M205" s="91">
        <f t="shared" si="53"/>
        <v>5000</v>
      </c>
      <c r="N205" s="91">
        <f t="shared" si="53"/>
        <v>1666.6666666666667</v>
      </c>
      <c r="O205" s="40"/>
      <c r="P205" s="71">
        <f>COUNTIF(P206:P206,"*月*")</f>
        <v>1</v>
      </c>
      <c r="Q205" s="71">
        <f>COUNTIF(Q206:Q206,"*月*")</f>
        <v>0</v>
      </c>
      <c r="R205" s="71"/>
      <c r="S205" s="91">
        <f>SUM(S206:S206)</f>
        <v>0</v>
      </c>
      <c r="T205" s="91" t="e">
        <f>SUM(T206:T206)</f>
        <v>#REF!</v>
      </c>
      <c r="U205" s="91" t="e">
        <f>SUM(U206:U206)</f>
        <v>#REF!</v>
      </c>
      <c r="V205" s="91" t="e">
        <f>SUM(V206:V206)</f>
        <v>#REF!</v>
      </c>
      <c r="W205" s="101" t="e">
        <f>U205/M205</f>
        <v>#REF!</v>
      </c>
      <c r="X205" s="36" t="e">
        <f>SUM(#REF!)</f>
        <v>#REF!</v>
      </c>
      <c r="Y205" s="36" t="e">
        <f>SUM(#REF!)</f>
        <v>#REF!</v>
      </c>
      <c r="Z205" s="21"/>
      <c r="AA205" s="46"/>
      <c r="AB205" s="36"/>
      <c r="AC205" s="40"/>
      <c r="AD205" s="36"/>
      <c r="AE205" s="36"/>
      <c r="AF205" s="36">
        <f>SUM(AF206:AF206)</f>
        <v>1</v>
      </c>
      <c r="AG205" s="36">
        <f>SUM(AG206:AG206)</f>
        <v>0</v>
      </c>
      <c r="AH205" s="36">
        <f>SUM(AH206:AH206)</f>
        <v>0</v>
      </c>
      <c r="AI205" s="124"/>
      <c r="AJ205" s="124"/>
      <c r="AK205" s="125"/>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row>
    <row r="206" spans="2:38" s="13" customFormat="1" ht="78.75" outlineLevel="1">
      <c r="B206" s="21">
        <f>SUBTOTAL(3,F$9:F206)</f>
        <v>188</v>
      </c>
      <c r="C206" s="51" t="s">
        <v>925</v>
      </c>
      <c r="D206" s="42" t="s">
        <v>522</v>
      </c>
      <c r="E206" s="185" t="s">
        <v>779</v>
      </c>
      <c r="F206" s="54" t="s">
        <v>926</v>
      </c>
      <c r="G206" s="186" t="s">
        <v>927</v>
      </c>
      <c r="H206" s="53" t="s">
        <v>928</v>
      </c>
      <c r="I206" s="76">
        <v>500000</v>
      </c>
      <c r="J206" s="77">
        <f>I206/3</f>
        <v>166666.66666666666</v>
      </c>
      <c r="K206" s="73">
        <v>1000</v>
      </c>
      <c r="L206" s="73"/>
      <c r="M206" s="73">
        <v>5000</v>
      </c>
      <c r="N206" s="77">
        <f>M206/3</f>
        <v>1666.6666666666667</v>
      </c>
      <c r="O206" s="41" t="s">
        <v>929</v>
      </c>
      <c r="P206" s="124" t="s">
        <v>48</v>
      </c>
      <c r="R206" s="82" t="s">
        <v>930</v>
      </c>
      <c r="S206" s="74">
        <v>0</v>
      </c>
      <c r="T206" s="74" t="e">
        <f>#REF!+#REF!</f>
        <v>#REF!</v>
      </c>
      <c r="U206" s="74" t="e">
        <f>T206+S206</f>
        <v>#REF!</v>
      </c>
      <c r="V206" s="77" t="e">
        <f>U206/3</f>
        <v>#REF!</v>
      </c>
      <c r="W206" s="14" t="e">
        <f>#REF!&amp;#REF!</f>
        <v>#REF!</v>
      </c>
      <c r="X206" s="195" t="s">
        <v>931</v>
      </c>
      <c r="Y206" s="199">
        <v>13459518981</v>
      </c>
      <c r="Z206" s="42" t="s">
        <v>932</v>
      </c>
      <c r="AA206" s="46" t="s">
        <v>51</v>
      </c>
      <c r="AB206" s="42" t="s">
        <v>261</v>
      </c>
      <c r="AD206" s="46" t="s">
        <v>933</v>
      </c>
      <c r="AE206" s="46" t="s">
        <v>62</v>
      </c>
      <c r="AF206" s="21">
        <v>1</v>
      </c>
      <c r="AG206" s="53"/>
      <c r="AH206" s="53"/>
      <c r="AI206" s="124"/>
      <c r="AJ206" s="124"/>
      <c r="AL206" s="201"/>
    </row>
    <row r="207" spans="1:37" s="23" customFormat="1" ht="14.25" customHeight="1">
      <c r="A207" s="1"/>
      <c r="B207" s="207"/>
      <c r="C207" s="208"/>
      <c r="D207" s="209"/>
      <c r="E207" s="210"/>
      <c r="F207" s="207"/>
      <c r="G207" s="208"/>
      <c r="H207" s="207"/>
      <c r="I207" s="216"/>
      <c r="J207" s="217"/>
      <c r="K207" s="216"/>
      <c r="L207" s="217"/>
      <c r="M207" s="216"/>
      <c r="N207" s="217"/>
      <c r="O207" s="208"/>
      <c r="P207" s="209"/>
      <c r="Q207" s="209"/>
      <c r="R207" s="210"/>
      <c r="S207" s="217"/>
      <c r="T207" s="217"/>
      <c r="U207" s="217"/>
      <c r="V207" s="217"/>
      <c r="W207" s="222"/>
      <c r="X207" s="210"/>
      <c r="Y207" s="210"/>
      <c r="Z207" s="207"/>
      <c r="AA207" s="46"/>
      <c r="AB207" s="207"/>
      <c r="AC207" s="208"/>
      <c r="AD207" s="207"/>
      <c r="AE207" s="209"/>
      <c r="AF207" s="224"/>
      <c r="AG207" s="210"/>
      <c r="AH207" s="224"/>
      <c r="AI207" s="210"/>
      <c r="AJ207" s="224"/>
      <c r="AK207" s="210"/>
    </row>
    <row r="208" spans="1:37" s="23" customFormat="1" ht="14.25" customHeight="1">
      <c r="A208" s="1"/>
      <c r="B208" s="207"/>
      <c r="C208" s="208"/>
      <c r="D208" s="209"/>
      <c r="E208" s="210"/>
      <c r="F208" s="207"/>
      <c r="G208" s="208"/>
      <c r="H208" s="207"/>
      <c r="I208" s="216"/>
      <c r="J208" s="217"/>
      <c r="K208" s="216"/>
      <c r="L208" s="217"/>
      <c r="M208" s="216"/>
      <c r="N208" s="217"/>
      <c r="O208" s="208"/>
      <c r="P208" s="209"/>
      <c r="Q208" s="209"/>
      <c r="R208" s="210"/>
      <c r="S208" s="217"/>
      <c r="T208" s="217"/>
      <c r="U208" s="217"/>
      <c r="V208" s="217"/>
      <c r="W208" s="222"/>
      <c r="X208" s="210"/>
      <c r="Y208" s="210"/>
      <c r="Z208" s="207"/>
      <c r="AA208" s="46"/>
      <c r="AB208" s="207"/>
      <c r="AC208" s="208"/>
      <c r="AD208" s="207"/>
      <c r="AE208" s="209"/>
      <c r="AF208" s="224"/>
      <c r="AG208" s="210"/>
      <c r="AH208" s="224"/>
      <c r="AI208" s="210"/>
      <c r="AJ208" s="224"/>
      <c r="AK208" s="210"/>
    </row>
    <row r="209" spans="1:37" s="23" customFormat="1" ht="14.25" customHeight="1">
      <c r="A209" s="1"/>
      <c r="B209" s="211"/>
      <c r="C209" s="212"/>
      <c r="D209" s="213"/>
      <c r="E209" s="1"/>
      <c r="F209" s="211"/>
      <c r="G209" s="212"/>
      <c r="H209" s="211"/>
      <c r="I209" s="218"/>
      <c r="J209" s="219"/>
      <c r="K209" s="218"/>
      <c r="L209" s="219"/>
      <c r="M209" s="218"/>
      <c r="N209" s="219"/>
      <c r="O209" s="212"/>
      <c r="P209" s="213"/>
      <c r="Q209" s="213"/>
      <c r="R209" s="1"/>
      <c r="S209" s="219"/>
      <c r="T209" s="219"/>
      <c r="U209" s="219"/>
      <c r="V209" s="219"/>
      <c r="W209" s="214"/>
      <c r="X209" s="1"/>
      <c r="Y209" s="1"/>
      <c r="Z209" s="211"/>
      <c r="AA209" s="46"/>
      <c r="AB209" s="211"/>
      <c r="AC209" s="212"/>
      <c r="AD209" s="211"/>
      <c r="AE209" s="213"/>
      <c r="AG209" s="1"/>
      <c r="AI209" s="1"/>
      <c r="AK209" s="1"/>
    </row>
    <row r="210" spans="1:37" ht="14.25" customHeight="1">
      <c r="A210" s="1"/>
      <c r="B210" s="213"/>
      <c r="C210" s="214"/>
      <c r="D210" s="213"/>
      <c r="E210" s="1"/>
      <c r="F210" s="213"/>
      <c r="G210" s="214"/>
      <c r="H210" s="213"/>
      <c r="I210" s="219"/>
      <c r="J210" s="219"/>
      <c r="K210" s="219"/>
      <c r="L210" s="219"/>
      <c r="M210" s="219"/>
      <c r="N210" s="219"/>
      <c r="O210" s="214"/>
      <c r="P210" s="213"/>
      <c r="Q210" s="213"/>
      <c r="R210" s="1"/>
      <c r="S210" s="219"/>
      <c r="T210" s="219"/>
      <c r="U210" s="219"/>
      <c r="V210" s="219"/>
      <c r="W210" s="214"/>
      <c r="X210" s="1"/>
      <c r="Y210" s="1"/>
      <c r="Z210" s="213"/>
      <c r="AA210" s="46"/>
      <c r="AB210" s="213"/>
      <c r="AC210" s="214"/>
      <c r="AD210" s="213"/>
      <c r="AE210" s="213"/>
      <c r="AF210" s="1"/>
      <c r="AG210" s="1"/>
      <c r="AH210" s="1"/>
      <c r="AI210" s="1"/>
      <c r="AJ210" s="1"/>
      <c r="AK210" s="1"/>
    </row>
    <row r="211" spans="1:37" ht="14.25" customHeight="1">
      <c r="A211" s="1"/>
      <c r="B211" s="213"/>
      <c r="C211" s="214"/>
      <c r="D211" s="213"/>
      <c r="E211" s="1"/>
      <c r="F211" s="213"/>
      <c r="G211" s="214"/>
      <c r="H211" s="213"/>
      <c r="I211" s="219"/>
      <c r="J211" s="219"/>
      <c r="K211" s="219"/>
      <c r="L211" s="219"/>
      <c r="M211" s="219"/>
      <c r="N211" s="219"/>
      <c r="O211" s="214"/>
      <c r="P211" s="213"/>
      <c r="Q211" s="213"/>
      <c r="R211" s="1"/>
      <c r="S211" s="219"/>
      <c r="T211" s="219"/>
      <c r="U211" s="219"/>
      <c r="V211" s="219"/>
      <c r="W211" s="214"/>
      <c r="X211" s="1"/>
      <c r="Y211" s="1"/>
      <c r="Z211" s="213"/>
      <c r="AA211" s="46"/>
      <c r="AB211" s="213"/>
      <c r="AC211" s="214"/>
      <c r="AD211" s="213"/>
      <c r="AE211" s="213"/>
      <c r="AF211" s="1"/>
      <c r="AG211" s="1"/>
      <c r="AH211" s="1"/>
      <c r="AI211" s="1"/>
      <c r="AJ211" s="1"/>
      <c r="AK211" s="1"/>
    </row>
    <row r="212" spans="1:37" ht="14.25" customHeight="1">
      <c r="A212" s="1"/>
      <c r="B212" s="213"/>
      <c r="C212" s="214"/>
      <c r="D212" s="213"/>
      <c r="E212" s="1"/>
      <c r="F212" s="213"/>
      <c r="G212" s="214"/>
      <c r="H212" s="213"/>
      <c r="I212" s="219"/>
      <c r="J212" s="219"/>
      <c r="K212" s="219"/>
      <c r="L212" s="219"/>
      <c r="M212" s="219"/>
      <c r="N212" s="219"/>
      <c r="O212" s="214"/>
      <c r="P212" s="213"/>
      <c r="Q212" s="213"/>
      <c r="R212" s="1"/>
      <c r="S212" s="219"/>
      <c r="T212" s="219"/>
      <c r="U212" s="219"/>
      <c r="V212" s="219"/>
      <c r="W212" s="214"/>
      <c r="X212" s="1"/>
      <c r="Y212" s="1"/>
      <c r="Z212" s="213"/>
      <c r="AA212" s="46"/>
      <c r="AB212" s="213"/>
      <c r="AC212" s="214"/>
      <c r="AD212" s="213"/>
      <c r="AE212" s="213"/>
      <c r="AF212" s="1"/>
      <c r="AG212" s="1"/>
      <c r="AH212" s="1"/>
      <c r="AI212" s="1"/>
      <c r="AJ212" s="1"/>
      <c r="AK212" s="1"/>
    </row>
    <row r="213" spans="1:37" ht="14.25" customHeight="1">
      <c r="A213" s="1"/>
      <c r="B213" s="213"/>
      <c r="C213" s="214"/>
      <c r="D213" s="213"/>
      <c r="E213" s="1"/>
      <c r="F213" s="213"/>
      <c r="G213" s="214"/>
      <c r="H213" s="213"/>
      <c r="I213" s="219"/>
      <c r="J213" s="219"/>
      <c r="K213" s="219"/>
      <c r="L213" s="219"/>
      <c r="M213" s="219"/>
      <c r="N213" s="219"/>
      <c r="O213" s="214"/>
      <c r="P213" s="213"/>
      <c r="Q213" s="213"/>
      <c r="R213" s="1"/>
      <c r="S213" s="219"/>
      <c r="T213" s="219"/>
      <c r="U213" s="219"/>
      <c r="V213" s="219"/>
      <c r="W213" s="214"/>
      <c r="X213" s="1"/>
      <c r="Y213" s="1"/>
      <c r="Z213" s="213"/>
      <c r="AA213" s="46"/>
      <c r="AB213" s="213"/>
      <c r="AC213" s="214"/>
      <c r="AD213" s="213"/>
      <c r="AE213" s="213"/>
      <c r="AF213" s="1"/>
      <c r="AG213" s="1"/>
      <c r="AH213" s="1"/>
      <c r="AI213" s="1"/>
      <c r="AJ213" s="1"/>
      <c r="AK213" s="1"/>
    </row>
    <row r="214" spans="1:37" ht="14.25" customHeight="1">
      <c r="A214" s="1"/>
      <c r="B214" s="213"/>
      <c r="C214" s="214"/>
      <c r="D214" s="213"/>
      <c r="E214" s="1"/>
      <c r="F214" s="213"/>
      <c r="G214" s="214"/>
      <c r="H214" s="213"/>
      <c r="I214" s="219"/>
      <c r="J214" s="219"/>
      <c r="K214" s="219"/>
      <c r="L214" s="219"/>
      <c r="M214" s="219"/>
      <c r="N214" s="219"/>
      <c r="O214" s="214"/>
      <c r="P214" s="213"/>
      <c r="Q214" s="213"/>
      <c r="R214" s="1"/>
      <c r="S214" s="219"/>
      <c r="T214" s="219"/>
      <c r="U214" s="219"/>
      <c r="V214" s="219"/>
      <c r="W214" s="214"/>
      <c r="X214" s="1"/>
      <c r="Y214" s="1"/>
      <c r="Z214" s="213"/>
      <c r="AA214" s="46"/>
      <c r="AB214" s="213"/>
      <c r="AC214" s="214"/>
      <c r="AD214" s="213"/>
      <c r="AE214" s="213"/>
      <c r="AF214" s="1"/>
      <c r="AG214" s="1"/>
      <c r="AH214" s="1"/>
      <c r="AI214" s="1"/>
      <c r="AJ214" s="1"/>
      <c r="AK214" s="1"/>
    </row>
    <row r="215" spans="1:37" ht="14.25" customHeight="1">
      <c r="A215" s="1"/>
      <c r="B215" s="213"/>
      <c r="C215" s="214"/>
      <c r="D215" s="213"/>
      <c r="E215" s="1"/>
      <c r="F215" s="213"/>
      <c r="G215" s="214"/>
      <c r="H215" s="213"/>
      <c r="I215" s="219"/>
      <c r="J215" s="219"/>
      <c r="K215" s="219"/>
      <c r="L215" s="219"/>
      <c r="M215" s="219"/>
      <c r="N215" s="219"/>
      <c r="O215" s="214"/>
      <c r="P215" s="213"/>
      <c r="Q215" s="213"/>
      <c r="R215" s="1"/>
      <c r="S215" s="219"/>
      <c r="T215" s="219"/>
      <c r="U215" s="219"/>
      <c r="V215" s="219"/>
      <c r="W215" s="214"/>
      <c r="X215" s="1"/>
      <c r="Y215" s="1"/>
      <c r="Z215" s="213"/>
      <c r="AA215" s="25"/>
      <c r="AB215" s="213"/>
      <c r="AC215" s="214"/>
      <c r="AD215" s="213"/>
      <c r="AE215" s="213"/>
      <c r="AF215" s="1"/>
      <c r="AG215" s="1"/>
      <c r="AH215" s="1"/>
      <c r="AI215" s="1"/>
      <c r="AJ215" s="1"/>
      <c r="AK215" s="1"/>
    </row>
    <row r="216" spans="1:37" ht="14.25" customHeight="1">
      <c r="A216" s="1"/>
      <c r="B216" s="213"/>
      <c r="C216" s="214"/>
      <c r="D216" s="213"/>
      <c r="E216" s="1"/>
      <c r="F216" s="213"/>
      <c r="G216" s="214"/>
      <c r="H216" s="213"/>
      <c r="I216" s="219"/>
      <c r="J216" s="219"/>
      <c r="K216" s="219"/>
      <c r="L216" s="219"/>
      <c r="M216" s="219"/>
      <c r="N216" s="219"/>
      <c r="O216" s="214"/>
      <c r="P216" s="213"/>
      <c r="Q216" s="213"/>
      <c r="R216" s="1"/>
      <c r="S216" s="219"/>
      <c r="T216" s="219"/>
      <c r="U216" s="219"/>
      <c r="V216" s="219"/>
      <c r="W216" s="214"/>
      <c r="X216" s="1"/>
      <c r="Y216" s="1"/>
      <c r="Z216" s="213"/>
      <c r="AA216" s="25"/>
      <c r="AB216" s="213"/>
      <c r="AC216" s="214"/>
      <c r="AD216" s="213"/>
      <c r="AE216" s="213"/>
      <c r="AF216" s="1"/>
      <c r="AG216" s="1"/>
      <c r="AH216" s="1"/>
      <c r="AI216" s="1"/>
      <c r="AJ216" s="1"/>
      <c r="AK216" s="1"/>
    </row>
    <row r="217" spans="1:37" ht="14.25" customHeight="1">
      <c r="A217" s="1"/>
      <c r="B217" s="213"/>
      <c r="C217" s="214"/>
      <c r="D217" s="213"/>
      <c r="E217" s="1"/>
      <c r="F217" s="213"/>
      <c r="G217" s="214"/>
      <c r="H217" s="213"/>
      <c r="I217" s="219"/>
      <c r="J217" s="219"/>
      <c r="K217" s="219"/>
      <c r="L217" s="219"/>
      <c r="M217" s="219"/>
      <c r="N217" s="219"/>
      <c r="O217" s="214"/>
      <c r="P217" s="213"/>
      <c r="Q217" s="213"/>
      <c r="R217" s="1"/>
      <c r="S217" s="219"/>
      <c r="T217" s="219"/>
      <c r="U217" s="219"/>
      <c r="V217" s="219"/>
      <c r="W217" s="214"/>
      <c r="X217" s="1"/>
      <c r="Y217" s="1"/>
      <c r="Z217" s="213"/>
      <c r="AA217" s="25"/>
      <c r="AB217" s="213"/>
      <c r="AC217" s="214"/>
      <c r="AD217" s="213"/>
      <c r="AE217" s="213"/>
      <c r="AF217" s="1"/>
      <c r="AG217" s="1"/>
      <c r="AH217" s="1"/>
      <c r="AI217" s="1"/>
      <c r="AJ217" s="1"/>
      <c r="AK217" s="1"/>
    </row>
    <row r="218" spans="1:37" ht="14.25" customHeight="1">
      <c r="A218" s="1"/>
      <c r="B218" s="213"/>
      <c r="C218" s="214"/>
      <c r="D218" s="213"/>
      <c r="E218" s="1"/>
      <c r="F218" s="213"/>
      <c r="G218" s="214"/>
      <c r="H218" s="213"/>
      <c r="I218" s="219"/>
      <c r="J218" s="219"/>
      <c r="K218" s="219"/>
      <c r="L218" s="219"/>
      <c r="M218" s="219"/>
      <c r="N218" s="219"/>
      <c r="O218" s="214"/>
      <c r="P218" s="213"/>
      <c r="Q218" s="213"/>
      <c r="R218" s="1"/>
      <c r="S218" s="219"/>
      <c r="T218" s="219"/>
      <c r="U218" s="219"/>
      <c r="V218" s="219"/>
      <c r="W218" s="214"/>
      <c r="X218" s="1"/>
      <c r="Y218" s="1"/>
      <c r="Z218" s="213"/>
      <c r="AA218" s="25"/>
      <c r="AB218" s="213"/>
      <c r="AC218" s="214"/>
      <c r="AD218" s="213"/>
      <c r="AE218" s="213"/>
      <c r="AF218" s="1"/>
      <c r="AG218" s="1"/>
      <c r="AH218" s="1"/>
      <c r="AI218" s="1"/>
      <c r="AJ218" s="1"/>
      <c r="AK218" s="1"/>
    </row>
    <row r="219" spans="1:37" ht="14.25" customHeight="1">
      <c r="A219" s="1"/>
      <c r="B219" s="213"/>
      <c r="C219" s="214"/>
      <c r="D219" s="213"/>
      <c r="E219" s="1"/>
      <c r="F219" s="213"/>
      <c r="G219" s="214"/>
      <c r="H219" s="213"/>
      <c r="I219" s="219"/>
      <c r="J219" s="219"/>
      <c r="K219" s="219"/>
      <c r="L219" s="219"/>
      <c r="M219" s="219"/>
      <c r="N219" s="219"/>
      <c r="O219" s="214"/>
      <c r="P219" s="213"/>
      <c r="Q219" s="213"/>
      <c r="R219" s="1"/>
      <c r="S219" s="219"/>
      <c r="T219" s="219"/>
      <c r="U219" s="219"/>
      <c r="V219" s="219"/>
      <c r="W219" s="214"/>
      <c r="X219" s="1"/>
      <c r="Y219" s="1"/>
      <c r="Z219" s="213"/>
      <c r="AA219" s="25"/>
      <c r="AB219" s="213"/>
      <c r="AC219" s="214"/>
      <c r="AD219" s="213"/>
      <c r="AE219" s="213"/>
      <c r="AF219" s="1"/>
      <c r="AG219" s="1"/>
      <c r="AH219" s="1"/>
      <c r="AI219" s="1"/>
      <c r="AJ219" s="1"/>
      <c r="AK219" s="1"/>
    </row>
    <row r="220" spans="1:37" ht="14.25" customHeight="1">
      <c r="A220" s="1"/>
      <c r="B220" s="213"/>
      <c r="C220" s="214"/>
      <c r="D220" s="213"/>
      <c r="E220" s="1"/>
      <c r="F220" s="213"/>
      <c r="G220" s="214"/>
      <c r="H220" s="213"/>
      <c r="I220" s="219"/>
      <c r="J220" s="219"/>
      <c r="K220" s="219"/>
      <c r="L220" s="219"/>
      <c r="M220" s="219"/>
      <c r="N220" s="219"/>
      <c r="O220" s="214"/>
      <c r="P220" s="213"/>
      <c r="Q220" s="213"/>
      <c r="R220" s="1"/>
      <c r="S220" s="219"/>
      <c r="T220" s="219"/>
      <c r="U220" s="219"/>
      <c r="V220" s="219"/>
      <c r="W220" s="214"/>
      <c r="X220" s="1"/>
      <c r="Y220" s="1"/>
      <c r="Z220" s="213"/>
      <c r="AA220" s="25"/>
      <c r="AB220" s="213"/>
      <c r="AC220" s="214"/>
      <c r="AD220" s="213"/>
      <c r="AE220" s="213"/>
      <c r="AF220" s="1"/>
      <c r="AG220" s="1"/>
      <c r="AH220" s="1"/>
      <c r="AI220" s="1"/>
      <c r="AJ220" s="1"/>
      <c r="AK220" s="1"/>
    </row>
    <row r="221" spans="1:37" ht="14.25" customHeight="1">
      <c r="A221" s="1"/>
      <c r="B221" s="213"/>
      <c r="C221" s="214"/>
      <c r="D221" s="213"/>
      <c r="E221" s="1"/>
      <c r="F221" s="213"/>
      <c r="G221" s="214"/>
      <c r="H221" s="213"/>
      <c r="I221" s="219"/>
      <c r="J221" s="219"/>
      <c r="K221" s="219"/>
      <c r="L221" s="219"/>
      <c r="M221" s="219"/>
      <c r="N221" s="219"/>
      <c r="O221" s="214"/>
      <c r="P221" s="213"/>
      <c r="Q221" s="213"/>
      <c r="R221" s="1"/>
      <c r="S221" s="219"/>
      <c r="T221" s="219"/>
      <c r="U221" s="219"/>
      <c r="V221" s="219"/>
      <c r="W221" s="214"/>
      <c r="X221" s="1"/>
      <c r="Y221" s="1"/>
      <c r="Z221" s="213"/>
      <c r="AA221" s="25"/>
      <c r="AB221" s="213"/>
      <c r="AC221" s="214"/>
      <c r="AD221" s="213"/>
      <c r="AE221" s="213"/>
      <c r="AF221" s="1"/>
      <c r="AG221" s="1"/>
      <c r="AH221" s="1"/>
      <c r="AI221" s="1"/>
      <c r="AJ221" s="1"/>
      <c r="AK221" s="1"/>
    </row>
    <row r="222" spans="1:37" ht="14.25" customHeight="1">
      <c r="A222" s="1"/>
      <c r="B222" s="213"/>
      <c r="C222" s="214"/>
      <c r="D222" s="213"/>
      <c r="E222" s="1"/>
      <c r="F222" s="213"/>
      <c r="G222" s="214"/>
      <c r="H222" s="213"/>
      <c r="I222" s="219"/>
      <c r="J222" s="219"/>
      <c r="K222" s="219"/>
      <c r="L222" s="219"/>
      <c r="M222" s="219"/>
      <c r="N222" s="219"/>
      <c r="O222" s="214"/>
      <c r="P222" s="213"/>
      <c r="Q222" s="213"/>
      <c r="R222" s="1"/>
      <c r="S222" s="219"/>
      <c r="T222" s="219"/>
      <c r="U222" s="219"/>
      <c r="V222" s="219"/>
      <c r="W222" s="214"/>
      <c r="X222" s="1"/>
      <c r="Y222" s="1"/>
      <c r="Z222" s="213"/>
      <c r="AA222" s="25"/>
      <c r="AB222" s="213"/>
      <c r="AC222" s="214"/>
      <c r="AD222" s="213"/>
      <c r="AE222" s="213"/>
      <c r="AF222" s="1"/>
      <c r="AG222" s="1"/>
      <c r="AH222" s="1"/>
      <c r="AI222" s="1"/>
      <c r="AJ222" s="1"/>
      <c r="AK222" s="1"/>
    </row>
    <row r="223" spans="1:37" ht="14.25" customHeight="1">
      <c r="A223" s="1"/>
      <c r="B223" s="213"/>
      <c r="C223" s="214"/>
      <c r="D223" s="213"/>
      <c r="E223" s="1"/>
      <c r="F223" s="213"/>
      <c r="G223" s="214"/>
      <c r="H223" s="213"/>
      <c r="I223" s="219"/>
      <c r="J223" s="219"/>
      <c r="K223" s="219"/>
      <c r="L223" s="219"/>
      <c r="M223" s="219"/>
      <c r="N223" s="219"/>
      <c r="O223" s="214"/>
      <c r="P223" s="213"/>
      <c r="Q223" s="213"/>
      <c r="R223" s="1"/>
      <c r="S223" s="219"/>
      <c r="T223" s="219"/>
      <c r="U223" s="219"/>
      <c r="V223" s="219"/>
      <c r="W223" s="214"/>
      <c r="X223" s="1"/>
      <c r="Y223" s="1"/>
      <c r="Z223" s="213"/>
      <c r="AA223" s="25"/>
      <c r="AB223" s="213"/>
      <c r="AC223" s="214"/>
      <c r="AD223" s="213"/>
      <c r="AE223" s="213"/>
      <c r="AF223" s="1"/>
      <c r="AG223" s="1"/>
      <c r="AH223" s="1"/>
      <c r="AI223" s="1"/>
      <c r="AJ223" s="1"/>
      <c r="AK223" s="1"/>
    </row>
    <row r="224" spans="1:37" ht="14.25" customHeight="1">
      <c r="A224" s="1"/>
      <c r="B224" s="213"/>
      <c r="C224" s="214"/>
      <c r="D224" s="213"/>
      <c r="E224" s="1"/>
      <c r="F224" s="213"/>
      <c r="G224" s="214"/>
      <c r="H224" s="213"/>
      <c r="I224" s="219"/>
      <c r="J224" s="219"/>
      <c r="K224" s="219"/>
      <c r="L224" s="219"/>
      <c r="M224" s="219"/>
      <c r="N224" s="219"/>
      <c r="O224" s="214"/>
      <c r="P224" s="213"/>
      <c r="Q224" s="213"/>
      <c r="R224" s="1"/>
      <c r="S224" s="219"/>
      <c r="T224" s="219"/>
      <c r="U224" s="219"/>
      <c r="V224" s="219"/>
      <c r="W224" s="214"/>
      <c r="X224" s="1"/>
      <c r="Y224" s="1"/>
      <c r="Z224" s="213"/>
      <c r="AA224" s="25"/>
      <c r="AB224" s="213"/>
      <c r="AC224" s="214"/>
      <c r="AD224" s="213"/>
      <c r="AE224" s="213"/>
      <c r="AF224" s="1"/>
      <c r="AG224" s="1"/>
      <c r="AH224" s="1"/>
      <c r="AI224" s="1"/>
      <c r="AJ224" s="1"/>
      <c r="AK224" s="1"/>
    </row>
    <row r="225" spans="1:37" ht="14.25" customHeight="1">
      <c r="A225" s="1"/>
      <c r="B225" s="213"/>
      <c r="C225" s="214"/>
      <c r="D225" s="213"/>
      <c r="E225" s="1"/>
      <c r="F225" s="213"/>
      <c r="G225" s="214"/>
      <c r="H225" s="213"/>
      <c r="I225" s="219"/>
      <c r="J225" s="219"/>
      <c r="K225" s="219"/>
      <c r="L225" s="219"/>
      <c r="M225" s="219"/>
      <c r="N225" s="219"/>
      <c r="O225" s="214"/>
      <c r="P225" s="213"/>
      <c r="Q225" s="213"/>
      <c r="R225" s="1"/>
      <c r="S225" s="219"/>
      <c r="T225" s="219"/>
      <c r="U225" s="219"/>
      <c r="V225" s="219"/>
      <c r="W225" s="214"/>
      <c r="X225" s="1"/>
      <c r="Y225" s="1"/>
      <c r="Z225" s="213"/>
      <c r="AA225" s="25"/>
      <c r="AB225" s="213"/>
      <c r="AC225" s="214"/>
      <c r="AD225" s="213"/>
      <c r="AE225" s="213"/>
      <c r="AF225" s="1"/>
      <c r="AG225" s="1"/>
      <c r="AH225" s="1"/>
      <c r="AI225" s="1"/>
      <c r="AJ225" s="1"/>
      <c r="AK225" s="1"/>
    </row>
    <row r="226" spans="1:37" ht="14.25" customHeight="1">
      <c r="A226" s="1"/>
      <c r="B226" s="213"/>
      <c r="C226" s="214"/>
      <c r="D226" s="213"/>
      <c r="E226" s="1"/>
      <c r="F226" s="213"/>
      <c r="G226" s="214"/>
      <c r="H226" s="213"/>
      <c r="I226" s="219"/>
      <c r="J226" s="219"/>
      <c r="K226" s="219"/>
      <c r="L226" s="219"/>
      <c r="M226" s="219"/>
      <c r="N226" s="219"/>
      <c r="O226" s="214"/>
      <c r="P226" s="213"/>
      <c r="Q226" s="213"/>
      <c r="R226" s="1"/>
      <c r="S226" s="219"/>
      <c r="T226" s="219"/>
      <c r="U226" s="219"/>
      <c r="V226" s="219"/>
      <c r="W226" s="214"/>
      <c r="X226" s="1"/>
      <c r="Y226" s="1"/>
      <c r="Z226" s="213"/>
      <c r="AA226" s="25"/>
      <c r="AB226" s="213"/>
      <c r="AC226" s="214"/>
      <c r="AD226" s="213"/>
      <c r="AE226" s="213"/>
      <c r="AF226" s="1"/>
      <c r="AG226" s="1"/>
      <c r="AH226" s="1"/>
      <c r="AI226" s="1"/>
      <c r="AJ226" s="1"/>
      <c r="AK226" s="1"/>
    </row>
    <row r="227" spans="1:37" ht="14.25" customHeight="1">
      <c r="A227" s="1"/>
      <c r="B227" s="213"/>
      <c r="C227" s="214"/>
      <c r="D227" s="213"/>
      <c r="E227" s="1"/>
      <c r="F227" s="213"/>
      <c r="G227" s="214"/>
      <c r="H227" s="213"/>
      <c r="I227" s="219"/>
      <c r="J227" s="219"/>
      <c r="K227" s="219"/>
      <c r="L227" s="219"/>
      <c r="M227" s="219"/>
      <c r="N227" s="219"/>
      <c r="O227" s="214"/>
      <c r="P227" s="213"/>
      <c r="Q227" s="213"/>
      <c r="R227" s="1"/>
      <c r="S227" s="219"/>
      <c r="T227" s="219"/>
      <c r="U227" s="219"/>
      <c r="V227" s="219"/>
      <c r="W227" s="214"/>
      <c r="X227" s="1"/>
      <c r="Y227" s="1"/>
      <c r="Z227" s="213"/>
      <c r="AA227" s="25"/>
      <c r="AB227" s="213"/>
      <c r="AC227" s="214"/>
      <c r="AD227" s="213"/>
      <c r="AE227" s="213"/>
      <c r="AF227" s="1"/>
      <c r="AG227" s="1"/>
      <c r="AH227" s="1"/>
      <c r="AI227" s="1"/>
      <c r="AJ227" s="1"/>
      <c r="AK227" s="1"/>
    </row>
    <row r="228" spans="1:37" ht="14.25" customHeight="1">
      <c r="A228" s="1"/>
      <c r="B228" s="213"/>
      <c r="C228" s="214"/>
      <c r="D228" s="213"/>
      <c r="E228" s="1"/>
      <c r="F228" s="213"/>
      <c r="G228" s="214"/>
      <c r="H228" s="213"/>
      <c r="I228" s="219"/>
      <c r="J228" s="219"/>
      <c r="K228" s="219"/>
      <c r="L228" s="219"/>
      <c r="M228" s="219"/>
      <c r="N228" s="219"/>
      <c r="O228" s="214"/>
      <c r="P228" s="213"/>
      <c r="Q228" s="213"/>
      <c r="R228" s="1"/>
      <c r="S228" s="219"/>
      <c r="T228" s="219"/>
      <c r="U228" s="219"/>
      <c r="V228" s="219"/>
      <c r="W228" s="214"/>
      <c r="X228" s="1"/>
      <c r="Y228" s="1"/>
      <c r="Z228" s="213"/>
      <c r="AA228" s="25"/>
      <c r="AB228" s="213"/>
      <c r="AC228" s="214"/>
      <c r="AD228" s="213"/>
      <c r="AE228" s="213"/>
      <c r="AF228" s="1"/>
      <c r="AG228" s="1"/>
      <c r="AH228" s="1"/>
      <c r="AI228" s="1"/>
      <c r="AJ228" s="1"/>
      <c r="AK228" s="1"/>
    </row>
    <row r="229" spans="1:37" ht="12.75">
      <c r="A229" s="1"/>
      <c r="B229" s="213"/>
      <c r="C229" s="214"/>
      <c r="D229" s="213"/>
      <c r="E229" s="213"/>
      <c r="F229" s="213"/>
      <c r="G229" s="214"/>
      <c r="H229" s="213"/>
      <c r="I229" s="219"/>
      <c r="J229" s="219"/>
      <c r="K229" s="219"/>
      <c r="L229" s="219"/>
      <c r="M229" s="219"/>
      <c r="N229" s="219"/>
      <c r="O229" s="214"/>
      <c r="P229" s="213"/>
      <c r="Q229" s="213"/>
      <c r="R229" s="213"/>
      <c r="S229" s="219"/>
      <c r="T229" s="219"/>
      <c r="U229" s="219"/>
      <c r="V229" s="219"/>
      <c r="W229" s="214"/>
      <c r="X229" s="213"/>
      <c r="Y229" s="213"/>
      <c r="Z229" s="213"/>
      <c r="AA229" s="25"/>
      <c r="AB229" s="213"/>
      <c r="AD229" s="213"/>
      <c r="AE229" s="213"/>
      <c r="AF229" s="25"/>
      <c r="AG229" s="25"/>
      <c r="AI229" s="213"/>
      <c r="AJ229" s="213"/>
      <c r="AK229" s="1"/>
    </row>
    <row r="230" spans="1:37" ht="12.75">
      <c r="A230" s="1"/>
      <c r="B230" s="213"/>
      <c r="C230" s="214"/>
      <c r="D230" s="213"/>
      <c r="E230" s="213"/>
      <c r="F230" s="213"/>
      <c r="G230" s="214"/>
      <c r="H230" s="213"/>
      <c r="I230" s="219"/>
      <c r="J230" s="219"/>
      <c r="K230" s="219"/>
      <c r="L230" s="219"/>
      <c r="M230" s="219"/>
      <c r="N230" s="219"/>
      <c r="O230" s="214"/>
      <c r="P230" s="213"/>
      <c r="Q230" s="213"/>
      <c r="R230" s="213"/>
      <c r="S230" s="219"/>
      <c r="T230" s="219"/>
      <c r="U230" s="219"/>
      <c r="V230" s="219"/>
      <c r="W230" s="214"/>
      <c r="X230" s="213"/>
      <c r="Y230" s="213"/>
      <c r="Z230" s="213"/>
      <c r="AA230" s="25"/>
      <c r="AB230" s="213"/>
      <c r="AD230" s="213"/>
      <c r="AE230" s="213"/>
      <c r="AF230" s="25"/>
      <c r="AG230" s="25"/>
      <c r="AI230" s="213"/>
      <c r="AJ230" s="213"/>
      <c r="AK230" s="1"/>
    </row>
    <row r="231" spans="1:37" ht="12.75">
      <c r="A231" s="1"/>
      <c r="B231" s="213"/>
      <c r="C231" s="214"/>
      <c r="D231" s="213"/>
      <c r="E231" s="213"/>
      <c r="F231" s="213"/>
      <c r="G231" s="214"/>
      <c r="H231" s="213"/>
      <c r="I231" s="219"/>
      <c r="J231" s="219"/>
      <c r="K231" s="219"/>
      <c r="L231" s="219"/>
      <c r="M231" s="219"/>
      <c r="N231" s="219"/>
      <c r="O231" s="214"/>
      <c r="P231" s="213"/>
      <c r="Q231" s="213"/>
      <c r="R231" s="213"/>
      <c r="S231" s="219"/>
      <c r="T231" s="219"/>
      <c r="U231" s="219"/>
      <c r="V231" s="219"/>
      <c r="W231" s="214"/>
      <c r="X231" s="213"/>
      <c r="Y231" s="213"/>
      <c r="Z231" s="213"/>
      <c r="AA231" s="25"/>
      <c r="AB231" s="213"/>
      <c r="AD231" s="213"/>
      <c r="AE231" s="213"/>
      <c r="AF231" s="25"/>
      <c r="AG231" s="25"/>
      <c r="AI231" s="213"/>
      <c r="AJ231" s="213"/>
      <c r="AK231" s="1"/>
    </row>
    <row r="232" spans="1:37" ht="12.75">
      <c r="A232" s="1"/>
      <c r="B232" s="213"/>
      <c r="C232" s="214"/>
      <c r="D232" s="213"/>
      <c r="E232" s="213"/>
      <c r="F232" s="213"/>
      <c r="G232" s="214"/>
      <c r="H232" s="213"/>
      <c r="I232" s="219"/>
      <c r="J232" s="219"/>
      <c r="K232" s="219"/>
      <c r="L232" s="219"/>
      <c r="M232" s="219"/>
      <c r="N232" s="219"/>
      <c r="O232" s="214"/>
      <c r="P232" s="213"/>
      <c r="Q232" s="213"/>
      <c r="R232" s="213"/>
      <c r="S232" s="219"/>
      <c r="T232" s="219"/>
      <c r="U232" s="219"/>
      <c r="V232" s="219"/>
      <c r="W232" s="214"/>
      <c r="X232" s="213"/>
      <c r="Y232" s="213"/>
      <c r="Z232" s="213"/>
      <c r="AA232" s="25"/>
      <c r="AB232" s="213"/>
      <c r="AD232" s="213"/>
      <c r="AE232" s="213"/>
      <c r="AF232" s="25"/>
      <c r="AG232" s="25"/>
      <c r="AI232" s="213"/>
      <c r="AJ232" s="213"/>
      <c r="AK232" s="1"/>
    </row>
    <row r="233" spans="1:37" ht="12.75">
      <c r="A233" s="1"/>
      <c r="B233" s="213"/>
      <c r="C233" s="214"/>
      <c r="D233" s="213"/>
      <c r="E233" s="213"/>
      <c r="F233" s="213"/>
      <c r="G233" s="214"/>
      <c r="H233" s="213"/>
      <c r="I233" s="219"/>
      <c r="J233" s="219"/>
      <c r="K233" s="219"/>
      <c r="L233" s="219"/>
      <c r="M233" s="219"/>
      <c r="N233" s="219"/>
      <c r="O233" s="214"/>
      <c r="P233" s="213"/>
      <c r="Q233" s="213"/>
      <c r="R233" s="213"/>
      <c r="S233" s="219"/>
      <c r="T233" s="219"/>
      <c r="U233" s="219"/>
      <c r="V233" s="219"/>
      <c r="W233" s="214"/>
      <c r="X233" s="213"/>
      <c r="Y233" s="213"/>
      <c r="Z233" s="213"/>
      <c r="AA233" s="25"/>
      <c r="AB233" s="213"/>
      <c r="AD233" s="213"/>
      <c r="AE233" s="213"/>
      <c r="AF233" s="25"/>
      <c r="AG233" s="25"/>
      <c r="AI233" s="213"/>
      <c r="AJ233" s="213"/>
      <c r="AK233" s="1"/>
    </row>
    <row r="234" spans="1:37" ht="12.75">
      <c r="A234" s="1"/>
      <c r="B234" s="213"/>
      <c r="C234" s="214"/>
      <c r="D234" s="213"/>
      <c r="E234" s="213"/>
      <c r="F234" s="213"/>
      <c r="G234" s="214"/>
      <c r="H234" s="213"/>
      <c r="I234" s="219"/>
      <c r="J234" s="219"/>
      <c r="K234" s="219"/>
      <c r="L234" s="219"/>
      <c r="M234" s="219"/>
      <c r="N234" s="219"/>
      <c r="O234" s="214"/>
      <c r="P234" s="213"/>
      <c r="Q234" s="213"/>
      <c r="R234" s="213"/>
      <c r="S234" s="219"/>
      <c r="T234" s="219"/>
      <c r="U234" s="219"/>
      <c r="V234" s="219"/>
      <c r="W234" s="214"/>
      <c r="X234" s="213"/>
      <c r="Y234" s="213"/>
      <c r="Z234" s="213"/>
      <c r="AA234" s="25"/>
      <c r="AB234" s="213"/>
      <c r="AD234" s="213"/>
      <c r="AE234" s="213"/>
      <c r="AF234" s="25"/>
      <c r="AG234" s="25"/>
      <c r="AI234" s="213"/>
      <c r="AJ234" s="213"/>
      <c r="AK234" s="1"/>
    </row>
    <row r="235" spans="1:37" ht="12.75">
      <c r="A235" s="1"/>
      <c r="B235" s="213"/>
      <c r="C235" s="214"/>
      <c r="D235" s="213"/>
      <c r="E235" s="213"/>
      <c r="F235" s="213"/>
      <c r="G235" s="214"/>
      <c r="H235" s="213"/>
      <c r="I235" s="219"/>
      <c r="J235" s="219"/>
      <c r="K235" s="219"/>
      <c r="L235" s="219"/>
      <c r="M235" s="219"/>
      <c r="N235" s="219"/>
      <c r="O235" s="214"/>
      <c r="P235" s="213"/>
      <c r="Q235" s="213"/>
      <c r="R235" s="213"/>
      <c r="S235" s="219"/>
      <c r="T235" s="219"/>
      <c r="U235" s="219"/>
      <c r="V235" s="219"/>
      <c r="W235" s="214"/>
      <c r="X235" s="213"/>
      <c r="Y235" s="213"/>
      <c r="Z235" s="213"/>
      <c r="AA235" s="25"/>
      <c r="AB235" s="213"/>
      <c r="AD235" s="213"/>
      <c r="AE235" s="213"/>
      <c r="AF235" s="25"/>
      <c r="AG235" s="25"/>
      <c r="AI235" s="213"/>
      <c r="AJ235" s="213"/>
      <c r="AK235" s="1"/>
    </row>
    <row r="236" spans="1:37" ht="12.75">
      <c r="A236" s="1"/>
      <c r="B236" s="213"/>
      <c r="C236" s="214"/>
      <c r="D236" s="213"/>
      <c r="E236" s="213"/>
      <c r="F236" s="213"/>
      <c r="G236" s="214"/>
      <c r="H236" s="213"/>
      <c r="I236" s="219"/>
      <c r="J236" s="219"/>
      <c r="K236" s="219"/>
      <c r="L236" s="219"/>
      <c r="M236" s="219"/>
      <c r="N236" s="219"/>
      <c r="O236" s="214"/>
      <c r="P236" s="213"/>
      <c r="Q236" s="213"/>
      <c r="R236" s="213"/>
      <c r="S236" s="219"/>
      <c r="T236" s="219"/>
      <c r="U236" s="219"/>
      <c r="V236" s="219"/>
      <c r="W236" s="214"/>
      <c r="X236" s="213"/>
      <c r="Y236" s="213"/>
      <c r="Z236" s="213"/>
      <c r="AA236" s="25"/>
      <c r="AB236" s="213"/>
      <c r="AD236" s="213"/>
      <c r="AE236" s="213"/>
      <c r="AF236" s="25"/>
      <c r="AG236" s="25"/>
      <c r="AI236" s="213"/>
      <c r="AJ236" s="213"/>
      <c r="AK236" s="1"/>
    </row>
    <row r="237" spans="1:37" ht="12.75">
      <c r="A237" s="1"/>
      <c r="B237" s="213"/>
      <c r="C237" s="214"/>
      <c r="D237" s="213"/>
      <c r="E237" s="213"/>
      <c r="F237" s="213"/>
      <c r="G237" s="214"/>
      <c r="H237" s="213"/>
      <c r="I237" s="219"/>
      <c r="J237" s="219"/>
      <c r="K237" s="219"/>
      <c r="L237" s="219"/>
      <c r="M237" s="219"/>
      <c r="N237" s="219"/>
      <c r="O237" s="214"/>
      <c r="P237" s="213"/>
      <c r="Q237" s="213"/>
      <c r="R237" s="213"/>
      <c r="S237" s="219"/>
      <c r="T237" s="219"/>
      <c r="U237" s="219"/>
      <c r="V237" s="219"/>
      <c r="W237" s="214"/>
      <c r="X237" s="213"/>
      <c r="Y237" s="213"/>
      <c r="Z237" s="213"/>
      <c r="AA237" s="25"/>
      <c r="AB237" s="213"/>
      <c r="AD237" s="213"/>
      <c r="AE237" s="213"/>
      <c r="AF237" s="25"/>
      <c r="AG237" s="25"/>
      <c r="AI237" s="213"/>
      <c r="AJ237" s="213"/>
      <c r="AK237" s="1"/>
    </row>
    <row r="238" spans="1:37" ht="12.75">
      <c r="A238" s="1"/>
      <c r="B238" s="213"/>
      <c r="C238" s="214"/>
      <c r="D238" s="213"/>
      <c r="E238" s="213"/>
      <c r="F238" s="213"/>
      <c r="G238" s="214"/>
      <c r="H238" s="213"/>
      <c r="I238" s="219"/>
      <c r="J238" s="219"/>
      <c r="K238" s="219"/>
      <c r="L238" s="219"/>
      <c r="M238" s="219"/>
      <c r="N238" s="219"/>
      <c r="O238" s="214"/>
      <c r="P238" s="213"/>
      <c r="Q238" s="213"/>
      <c r="R238" s="213"/>
      <c r="S238" s="219"/>
      <c r="T238" s="219"/>
      <c r="U238" s="219"/>
      <c r="V238" s="219"/>
      <c r="W238" s="214"/>
      <c r="X238" s="213"/>
      <c r="Y238" s="213"/>
      <c r="Z238" s="213"/>
      <c r="AA238" s="25"/>
      <c r="AB238" s="213"/>
      <c r="AD238" s="213"/>
      <c r="AE238" s="213"/>
      <c r="AF238" s="25"/>
      <c r="AG238" s="25"/>
      <c r="AI238" s="213"/>
      <c r="AJ238" s="213"/>
      <c r="AK238" s="1"/>
    </row>
    <row r="239" spans="1:37" ht="12.75">
      <c r="A239" s="1"/>
      <c r="B239" s="213"/>
      <c r="C239" s="214"/>
      <c r="D239" s="213"/>
      <c r="E239" s="213"/>
      <c r="F239" s="213"/>
      <c r="G239" s="214"/>
      <c r="H239" s="213"/>
      <c r="I239" s="219"/>
      <c r="J239" s="219"/>
      <c r="K239" s="219"/>
      <c r="L239" s="219"/>
      <c r="M239" s="219"/>
      <c r="N239" s="219"/>
      <c r="O239" s="214"/>
      <c r="P239" s="213"/>
      <c r="Q239" s="213"/>
      <c r="R239" s="213"/>
      <c r="S239" s="219"/>
      <c r="T239" s="219"/>
      <c r="U239" s="219"/>
      <c r="V239" s="219"/>
      <c r="W239" s="214"/>
      <c r="X239" s="213"/>
      <c r="Y239" s="213"/>
      <c r="Z239" s="213"/>
      <c r="AA239" s="25"/>
      <c r="AB239" s="213"/>
      <c r="AD239" s="213"/>
      <c r="AE239" s="213"/>
      <c r="AF239" s="25"/>
      <c r="AG239" s="25"/>
      <c r="AI239" s="213"/>
      <c r="AJ239" s="213"/>
      <c r="AK239" s="1"/>
    </row>
    <row r="240" spans="1:37" ht="12.75">
      <c r="A240" s="1"/>
      <c r="B240" s="213"/>
      <c r="C240" s="214"/>
      <c r="D240" s="213"/>
      <c r="E240" s="213"/>
      <c r="F240" s="213"/>
      <c r="G240" s="214"/>
      <c r="H240" s="213"/>
      <c r="I240" s="219"/>
      <c r="J240" s="219"/>
      <c r="K240" s="219"/>
      <c r="L240" s="219"/>
      <c r="M240" s="219"/>
      <c r="N240" s="219"/>
      <c r="O240" s="214"/>
      <c r="P240" s="213"/>
      <c r="Q240" s="213"/>
      <c r="R240" s="213"/>
      <c r="S240" s="219"/>
      <c r="T240" s="219"/>
      <c r="U240" s="219"/>
      <c r="V240" s="219"/>
      <c r="W240" s="214"/>
      <c r="X240" s="213"/>
      <c r="Y240" s="213"/>
      <c r="Z240" s="213"/>
      <c r="AA240" s="25"/>
      <c r="AB240" s="213"/>
      <c r="AD240" s="213"/>
      <c r="AE240" s="213"/>
      <c r="AF240" s="25"/>
      <c r="AG240" s="25"/>
      <c r="AI240" s="213"/>
      <c r="AJ240" s="213"/>
      <c r="AK240" s="1"/>
    </row>
    <row r="241" spans="1:37" ht="12.75">
      <c r="A241" s="1"/>
      <c r="B241" s="213"/>
      <c r="C241" s="214"/>
      <c r="D241" s="213"/>
      <c r="E241" s="213"/>
      <c r="F241" s="213"/>
      <c r="G241" s="214"/>
      <c r="H241" s="213"/>
      <c r="I241" s="219"/>
      <c r="J241" s="219"/>
      <c r="K241" s="219"/>
      <c r="L241" s="219"/>
      <c r="M241" s="219"/>
      <c r="N241" s="219"/>
      <c r="O241" s="214"/>
      <c r="P241" s="213"/>
      <c r="Q241" s="213"/>
      <c r="R241" s="213"/>
      <c r="S241" s="219"/>
      <c r="T241" s="219"/>
      <c r="U241" s="219"/>
      <c r="V241" s="219"/>
      <c r="W241" s="214"/>
      <c r="X241" s="213"/>
      <c r="Y241" s="213"/>
      <c r="Z241" s="213"/>
      <c r="AA241" s="25"/>
      <c r="AB241" s="213"/>
      <c r="AD241" s="213"/>
      <c r="AE241" s="213"/>
      <c r="AF241" s="25"/>
      <c r="AG241" s="25"/>
      <c r="AI241" s="213"/>
      <c r="AJ241" s="213"/>
      <c r="AK241" s="1"/>
    </row>
    <row r="242" spans="1:37" ht="12.75">
      <c r="A242" s="1"/>
      <c r="B242" s="213"/>
      <c r="C242" s="214"/>
      <c r="D242" s="213"/>
      <c r="E242" s="213"/>
      <c r="F242" s="213"/>
      <c r="G242" s="214"/>
      <c r="H242" s="213"/>
      <c r="I242" s="219"/>
      <c r="J242" s="219"/>
      <c r="K242" s="219"/>
      <c r="L242" s="219"/>
      <c r="M242" s="219"/>
      <c r="N242" s="219"/>
      <c r="O242" s="214"/>
      <c r="P242" s="213"/>
      <c r="Q242" s="213"/>
      <c r="R242" s="213"/>
      <c r="S242" s="219"/>
      <c r="T242" s="219"/>
      <c r="U242" s="219"/>
      <c r="V242" s="219"/>
      <c r="W242" s="214"/>
      <c r="X242" s="213"/>
      <c r="Y242" s="213"/>
      <c r="Z242" s="213"/>
      <c r="AA242" s="25"/>
      <c r="AB242" s="213"/>
      <c r="AD242" s="213"/>
      <c r="AE242" s="213"/>
      <c r="AF242" s="25"/>
      <c r="AG242" s="25"/>
      <c r="AI242" s="213"/>
      <c r="AJ242" s="213"/>
      <c r="AK242" s="1"/>
    </row>
    <row r="243" spans="1:37" ht="12.75">
      <c r="A243" s="1"/>
      <c r="B243" s="213"/>
      <c r="C243" s="214"/>
      <c r="D243" s="213"/>
      <c r="E243" s="213"/>
      <c r="F243" s="213"/>
      <c r="G243" s="214"/>
      <c r="H243" s="213"/>
      <c r="I243" s="219"/>
      <c r="J243" s="219"/>
      <c r="K243" s="219"/>
      <c r="L243" s="219"/>
      <c r="M243" s="219"/>
      <c r="N243" s="219"/>
      <c r="O243" s="214"/>
      <c r="P243" s="213"/>
      <c r="Q243" s="213"/>
      <c r="R243" s="213"/>
      <c r="S243" s="219"/>
      <c r="T243" s="219"/>
      <c r="U243" s="219"/>
      <c r="V243" s="219"/>
      <c r="W243" s="214"/>
      <c r="X243" s="213"/>
      <c r="Y243" s="213"/>
      <c r="Z243" s="213"/>
      <c r="AA243" s="25"/>
      <c r="AB243" s="213"/>
      <c r="AD243" s="213"/>
      <c r="AE243" s="213"/>
      <c r="AF243" s="25"/>
      <c r="AG243" s="25"/>
      <c r="AI243" s="213"/>
      <c r="AJ243" s="213"/>
      <c r="AK243" s="1"/>
    </row>
    <row r="244" spans="1:37" ht="12.75">
      <c r="A244" s="1"/>
      <c r="B244" s="213"/>
      <c r="C244" s="214"/>
      <c r="D244" s="213"/>
      <c r="E244" s="213"/>
      <c r="F244" s="213"/>
      <c r="G244" s="214"/>
      <c r="H244" s="213"/>
      <c r="I244" s="219"/>
      <c r="J244" s="219"/>
      <c r="K244" s="219"/>
      <c r="L244" s="219"/>
      <c r="M244" s="219"/>
      <c r="N244" s="219"/>
      <c r="O244" s="214"/>
      <c r="P244" s="213"/>
      <c r="Q244" s="213"/>
      <c r="R244" s="213"/>
      <c r="S244" s="219"/>
      <c r="T244" s="219"/>
      <c r="U244" s="219"/>
      <c r="V244" s="219"/>
      <c r="W244" s="214"/>
      <c r="X244" s="213"/>
      <c r="Y244" s="213"/>
      <c r="Z244" s="213"/>
      <c r="AA244" s="25"/>
      <c r="AB244" s="213"/>
      <c r="AD244" s="213"/>
      <c r="AE244" s="213"/>
      <c r="AF244" s="25"/>
      <c r="AG244" s="25"/>
      <c r="AI244" s="213"/>
      <c r="AJ244" s="213"/>
      <c r="AK244" s="1"/>
    </row>
    <row r="245" spans="1:37" ht="12.75">
      <c r="A245" s="1"/>
      <c r="B245" s="213"/>
      <c r="C245" s="214"/>
      <c r="D245" s="213"/>
      <c r="E245" s="213"/>
      <c r="F245" s="213"/>
      <c r="G245" s="214"/>
      <c r="H245" s="213"/>
      <c r="I245" s="219"/>
      <c r="J245" s="219"/>
      <c r="K245" s="219"/>
      <c r="L245" s="219"/>
      <c r="M245" s="219"/>
      <c r="N245" s="219"/>
      <c r="O245" s="214"/>
      <c r="P245" s="213"/>
      <c r="Q245" s="213"/>
      <c r="R245" s="213"/>
      <c r="S245" s="219"/>
      <c r="T245" s="219"/>
      <c r="U245" s="219"/>
      <c r="V245" s="219"/>
      <c r="W245" s="214"/>
      <c r="X245" s="213"/>
      <c r="Y245" s="213"/>
      <c r="Z245" s="213"/>
      <c r="AA245" s="25"/>
      <c r="AB245" s="213"/>
      <c r="AD245" s="213"/>
      <c r="AE245" s="213"/>
      <c r="AF245" s="25"/>
      <c r="AG245" s="25"/>
      <c r="AI245" s="213"/>
      <c r="AJ245" s="213"/>
      <c r="AK245" s="1"/>
    </row>
    <row r="246" spans="1:37" ht="12.75">
      <c r="A246" s="1"/>
      <c r="B246" s="213"/>
      <c r="C246" s="214"/>
      <c r="D246" s="213"/>
      <c r="E246" s="213"/>
      <c r="F246" s="213"/>
      <c r="G246" s="214"/>
      <c r="H246" s="213"/>
      <c r="I246" s="219"/>
      <c r="J246" s="219"/>
      <c r="K246" s="219"/>
      <c r="L246" s="219"/>
      <c r="M246" s="219"/>
      <c r="N246" s="219"/>
      <c r="O246" s="214"/>
      <c r="P246" s="213"/>
      <c r="Q246" s="213"/>
      <c r="R246" s="213"/>
      <c r="S246" s="219"/>
      <c r="T246" s="219"/>
      <c r="U246" s="219"/>
      <c r="V246" s="219"/>
      <c r="W246" s="214"/>
      <c r="X246" s="213"/>
      <c r="Y246" s="213"/>
      <c r="Z246" s="213"/>
      <c r="AA246" s="25"/>
      <c r="AB246" s="213"/>
      <c r="AD246" s="213"/>
      <c r="AE246" s="213"/>
      <c r="AF246" s="25"/>
      <c r="AG246" s="25"/>
      <c r="AI246" s="213"/>
      <c r="AJ246" s="213"/>
      <c r="AK246" s="1"/>
    </row>
    <row r="247" spans="1:37" ht="12.75">
      <c r="A247" s="1"/>
      <c r="B247" s="213"/>
      <c r="C247" s="214"/>
      <c r="D247" s="213"/>
      <c r="E247" s="213"/>
      <c r="F247" s="213"/>
      <c r="G247" s="214"/>
      <c r="H247" s="213"/>
      <c r="I247" s="219"/>
      <c r="J247" s="219"/>
      <c r="K247" s="219"/>
      <c r="L247" s="219"/>
      <c r="M247" s="219"/>
      <c r="N247" s="219"/>
      <c r="O247" s="214"/>
      <c r="P247" s="213"/>
      <c r="Q247" s="213"/>
      <c r="R247" s="213"/>
      <c r="S247" s="219"/>
      <c r="T247" s="219"/>
      <c r="U247" s="219"/>
      <c r="V247" s="219"/>
      <c r="W247" s="214"/>
      <c r="X247" s="213"/>
      <c r="Y247" s="213"/>
      <c r="Z247" s="213"/>
      <c r="AA247" s="25"/>
      <c r="AB247" s="213"/>
      <c r="AD247" s="213"/>
      <c r="AE247" s="213"/>
      <c r="AF247" s="25"/>
      <c r="AG247" s="25"/>
      <c r="AI247" s="213"/>
      <c r="AJ247" s="213"/>
      <c r="AK247" s="1"/>
    </row>
    <row r="248" spans="1:37" ht="12.75">
      <c r="A248" s="1"/>
      <c r="B248" s="213"/>
      <c r="C248" s="214"/>
      <c r="D248" s="213"/>
      <c r="E248" s="213"/>
      <c r="F248" s="213"/>
      <c r="G248" s="214"/>
      <c r="H248" s="213"/>
      <c r="I248" s="219"/>
      <c r="J248" s="219"/>
      <c r="K248" s="219"/>
      <c r="L248" s="219"/>
      <c r="M248" s="219"/>
      <c r="N248" s="219"/>
      <c r="O248" s="214"/>
      <c r="P248" s="213"/>
      <c r="Q248" s="213"/>
      <c r="R248" s="213"/>
      <c r="S248" s="219"/>
      <c r="T248" s="219"/>
      <c r="U248" s="219"/>
      <c r="V248" s="219"/>
      <c r="W248" s="214"/>
      <c r="X248" s="213"/>
      <c r="Y248" s="213"/>
      <c r="Z248" s="213"/>
      <c r="AA248" s="25"/>
      <c r="AB248" s="213"/>
      <c r="AD248" s="213"/>
      <c r="AE248" s="213"/>
      <c r="AF248" s="25"/>
      <c r="AG248" s="25"/>
      <c r="AI248" s="213"/>
      <c r="AJ248" s="213"/>
      <c r="AK248" s="1"/>
    </row>
    <row r="249" spans="1:37" ht="12.75">
      <c r="A249" s="1"/>
      <c r="B249" s="213"/>
      <c r="C249" s="214"/>
      <c r="D249" s="213"/>
      <c r="E249" s="213"/>
      <c r="F249" s="213"/>
      <c r="G249" s="214"/>
      <c r="H249" s="213"/>
      <c r="I249" s="219"/>
      <c r="J249" s="219"/>
      <c r="K249" s="219"/>
      <c r="L249" s="219"/>
      <c r="M249" s="219"/>
      <c r="N249" s="219"/>
      <c r="O249" s="214"/>
      <c r="P249" s="213"/>
      <c r="Q249" s="213"/>
      <c r="R249" s="213"/>
      <c r="S249" s="219"/>
      <c r="T249" s="219"/>
      <c r="U249" s="219"/>
      <c r="V249" s="219"/>
      <c r="W249" s="214"/>
      <c r="X249" s="213"/>
      <c r="Y249" s="213"/>
      <c r="Z249" s="213"/>
      <c r="AA249" s="25"/>
      <c r="AB249" s="213"/>
      <c r="AD249" s="213"/>
      <c r="AE249" s="213"/>
      <c r="AF249" s="25"/>
      <c r="AG249" s="25"/>
      <c r="AI249" s="213"/>
      <c r="AJ249" s="213"/>
      <c r="AK249" s="1"/>
    </row>
    <row r="250" spans="1:37" ht="12.75">
      <c r="A250" s="1"/>
      <c r="B250" s="213"/>
      <c r="C250" s="214"/>
      <c r="D250" s="213"/>
      <c r="E250" s="213"/>
      <c r="F250" s="213"/>
      <c r="G250" s="214"/>
      <c r="H250" s="213"/>
      <c r="I250" s="219"/>
      <c r="J250" s="219"/>
      <c r="K250" s="219"/>
      <c r="L250" s="219"/>
      <c r="M250" s="219"/>
      <c r="N250" s="219"/>
      <c r="O250" s="214"/>
      <c r="P250" s="213"/>
      <c r="Q250" s="213"/>
      <c r="R250" s="213"/>
      <c r="S250" s="219"/>
      <c r="T250" s="219"/>
      <c r="U250" s="219"/>
      <c r="V250" s="219"/>
      <c r="W250" s="214"/>
      <c r="X250" s="213"/>
      <c r="Y250" s="213"/>
      <c r="Z250" s="213"/>
      <c r="AA250" s="25"/>
      <c r="AB250" s="213"/>
      <c r="AD250" s="213"/>
      <c r="AE250" s="213"/>
      <c r="AF250" s="25"/>
      <c r="AG250" s="25"/>
      <c r="AI250" s="213"/>
      <c r="AJ250" s="213"/>
      <c r="AK250" s="1"/>
    </row>
    <row r="251" spans="1:37" ht="12.75">
      <c r="A251" s="1"/>
      <c r="B251" s="213"/>
      <c r="C251" s="214"/>
      <c r="D251" s="213"/>
      <c r="E251" s="213"/>
      <c r="F251" s="213"/>
      <c r="G251" s="214"/>
      <c r="H251" s="213"/>
      <c r="I251" s="219"/>
      <c r="J251" s="219"/>
      <c r="K251" s="219"/>
      <c r="L251" s="219"/>
      <c r="M251" s="219"/>
      <c r="N251" s="219"/>
      <c r="O251" s="214"/>
      <c r="P251" s="213"/>
      <c r="Q251" s="213"/>
      <c r="R251" s="213"/>
      <c r="S251" s="219"/>
      <c r="T251" s="219"/>
      <c r="U251" s="219"/>
      <c r="V251" s="219"/>
      <c r="W251" s="214"/>
      <c r="X251" s="213"/>
      <c r="Y251" s="213"/>
      <c r="Z251" s="213"/>
      <c r="AA251" s="25"/>
      <c r="AB251" s="213"/>
      <c r="AD251" s="213"/>
      <c r="AE251" s="213"/>
      <c r="AF251" s="25"/>
      <c r="AG251" s="25"/>
      <c r="AI251" s="213"/>
      <c r="AJ251" s="213"/>
      <c r="AK251" s="1"/>
    </row>
    <row r="252" spans="1:37" ht="12.75">
      <c r="A252" s="1"/>
      <c r="B252" s="213"/>
      <c r="C252" s="214"/>
      <c r="D252" s="213"/>
      <c r="E252" s="213"/>
      <c r="F252" s="213"/>
      <c r="G252" s="214"/>
      <c r="H252" s="213"/>
      <c r="I252" s="219"/>
      <c r="J252" s="219"/>
      <c r="K252" s="219"/>
      <c r="L252" s="219"/>
      <c r="M252" s="219"/>
      <c r="N252" s="219"/>
      <c r="O252" s="214"/>
      <c r="P252" s="213"/>
      <c r="Q252" s="213"/>
      <c r="R252" s="213"/>
      <c r="S252" s="219"/>
      <c r="T252" s="219"/>
      <c r="U252" s="219"/>
      <c r="V252" s="219"/>
      <c r="W252" s="214"/>
      <c r="X252" s="213"/>
      <c r="Y252" s="213"/>
      <c r="Z252" s="213"/>
      <c r="AA252" s="25"/>
      <c r="AB252" s="213"/>
      <c r="AD252" s="213"/>
      <c r="AE252" s="213"/>
      <c r="AF252" s="25"/>
      <c r="AG252" s="25"/>
      <c r="AI252" s="213"/>
      <c r="AJ252" s="213"/>
      <c r="AK252" s="1"/>
    </row>
    <row r="253" spans="1:37" ht="12.75">
      <c r="A253" s="1"/>
      <c r="B253" s="213"/>
      <c r="C253" s="214"/>
      <c r="D253" s="213"/>
      <c r="E253" s="213"/>
      <c r="F253" s="213"/>
      <c r="G253" s="214"/>
      <c r="H253" s="213"/>
      <c r="I253" s="219"/>
      <c r="J253" s="219"/>
      <c r="K253" s="219"/>
      <c r="L253" s="219"/>
      <c r="M253" s="219"/>
      <c r="N253" s="219"/>
      <c r="O253" s="214"/>
      <c r="P253" s="213"/>
      <c r="Q253" s="213"/>
      <c r="R253" s="213"/>
      <c r="S253" s="219"/>
      <c r="T253" s="219"/>
      <c r="U253" s="219"/>
      <c r="V253" s="219"/>
      <c r="W253" s="214"/>
      <c r="X253" s="213"/>
      <c r="Y253" s="213"/>
      <c r="Z253" s="213"/>
      <c r="AA253" s="25"/>
      <c r="AB253" s="213"/>
      <c r="AD253" s="213"/>
      <c r="AE253" s="213"/>
      <c r="AF253" s="25"/>
      <c r="AG253" s="25"/>
      <c r="AI253" s="213"/>
      <c r="AJ253" s="213"/>
      <c r="AK253" s="1"/>
    </row>
    <row r="254" spans="1:37" ht="12.75">
      <c r="A254" s="1"/>
      <c r="B254" s="213"/>
      <c r="C254" s="214"/>
      <c r="D254" s="213"/>
      <c r="E254" s="213"/>
      <c r="F254" s="213"/>
      <c r="G254" s="214"/>
      <c r="H254" s="213"/>
      <c r="I254" s="219"/>
      <c r="J254" s="219"/>
      <c r="K254" s="219"/>
      <c r="L254" s="219"/>
      <c r="M254" s="219"/>
      <c r="N254" s="219"/>
      <c r="O254" s="214"/>
      <c r="P254" s="213"/>
      <c r="Q254" s="213"/>
      <c r="R254" s="213"/>
      <c r="S254" s="219"/>
      <c r="T254" s="219"/>
      <c r="U254" s="219"/>
      <c r="V254" s="219"/>
      <c r="W254" s="214"/>
      <c r="X254" s="213"/>
      <c r="Y254" s="213"/>
      <c r="Z254" s="213"/>
      <c r="AA254" s="25"/>
      <c r="AB254" s="213"/>
      <c r="AD254" s="213"/>
      <c r="AE254" s="213"/>
      <c r="AF254" s="25"/>
      <c r="AG254" s="25"/>
      <c r="AI254" s="213"/>
      <c r="AJ254" s="213"/>
      <c r="AK254" s="1"/>
    </row>
    <row r="255" spans="1:37" ht="12.75">
      <c r="A255" s="1"/>
      <c r="B255" s="213"/>
      <c r="C255" s="214"/>
      <c r="D255" s="213"/>
      <c r="E255" s="213"/>
      <c r="F255" s="213"/>
      <c r="G255" s="214"/>
      <c r="H255" s="213"/>
      <c r="I255" s="219"/>
      <c r="J255" s="219"/>
      <c r="K255" s="219"/>
      <c r="L255" s="219"/>
      <c r="M255" s="219"/>
      <c r="N255" s="219"/>
      <c r="O255" s="214"/>
      <c r="P255" s="213"/>
      <c r="Q255" s="213"/>
      <c r="R255" s="213"/>
      <c r="S255" s="219"/>
      <c r="T255" s="219"/>
      <c r="U255" s="219"/>
      <c r="V255" s="219"/>
      <c r="W255" s="214"/>
      <c r="X255" s="213"/>
      <c r="Y255" s="213"/>
      <c r="Z255" s="213"/>
      <c r="AA255" s="25"/>
      <c r="AB255" s="213"/>
      <c r="AD255" s="213"/>
      <c r="AE255" s="213"/>
      <c r="AF255" s="25"/>
      <c r="AG255" s="25"/>
      <c r="AI255" s="213"/>
      <c r="AJ255" s="213"/>
      <c r="AK255" s="1"/>
    </row>
    <row r="256" spans="1:37" ht="12.75">
      <c r="A256" s="1"/>
      <c r="B256" s="213"/>
      <c r="C256" s="214"/>
      <c r="D256" s="213"/>
      <c r="E256" s="213"/>
      <c r="F256" s="213"/>
      <c r="G256" s="214"/>
      <c r="H256" s="213"/>
      <c r="I256" s="219"/>
      <c r="J256" s="219"/>
      <c r="K256" s="219"/>
      <c r="L256" s="219"/>
      <c r="M256" s="219"/>
      <c r="N256" s="219"/>
      <c r="O256" s="214"/>
      <c r="P256" s="213"/>
      <c r="Q256" s="213"/>
      <c r="R256" s="213"/>
      <c r="S256" s="219"/>
      <c r="T256" s="219"/>
      <c r="U256" s="219"/>
      <c r="V256" s="219"/>
      <c r="W256" s="214"/>
      <c r="X256" s="213"/>
      <c r="Y256" s="213"/>
      <c r="Z256" s="213"/>
      <c r="AA256" s="25"/>
      <c r="AB256" s="213"/>
      <c r="AD256" s="213"/>
      <c r="AE256" s="213"/>
      <c r="AF256" s="25"/>
      <c r="AG256" s="25"/>
      <c r="AI256" s="213"/>
      <c r="AJ256" s="213"/>
      <c r="AK256" s="1"/>
    </row>
    <row r="2769" ht="12.75"/>
    <row r="2770" ht="12.75"/>
    <row r="2771" ht="12.75"/>
    <row r="2772" ht="12.75"/>
    <row r="2773" ht="12.75"/>
    <row r="2774" ht="12.75"/>
  </sheetData>
  <sheetProtection/>
  <protectedRanges>
    <protectedRange sqref="O146" name="区域2_2_3_15_1"/>
    <protectedRange sqref="O146" name="区域2_2_5_1"/>
    <protectedRange sqref="O147 O147" name="区域2_2_3_15"/>
    <protectedRange sqref="O147" name="区域2_2_5"/>
    <protectedRange sqref="O30" name="区域2"/>
    <protectedRange sqref="O206" name="区域2_2_3_15_2"/>
    <protectedRange sqref="O166" name="区域2_2_3_15_3"/>
    <protectedRange sqref="O84" name="区域2_2_3_18"/>
    <protectedRange sqref="O107" name="区域2_1"/>
  </protectedRanges>
  <autoFilter ref="A5:HZ205"/>
  <mergeCells count="34">
    <mergeCell ref="B1:AB1"/>
    <mergeCell ref="B2:AB2"/>
    <mergeCell ref="Z3:AB3"/>
    <mergeCell ref="M4:O4"/>
    <mergeCell ref="X4:Y4"/>
    <mergeCell ref="B4:B5"/>
    <mergeCell ref="C4:C5"/>
    <mergeCell ref="D4:D5"/>
    <mergeCell ref="E4:E5"/>
    <mergeCell ref="F4:F5"/>
    <mergeCell ref="G4:G5"/>
    <mergeCell ref="H4:H5"/>
    <mergeCell ref="I4:I5"/>
    <mergeCell ref="J4:J5"/>
    <mergeCell ref="K4:K5"/>
    <mergeCell ref="L4:L5"/>
    <mergeCell ref="S4:S5"/>
    <mergeCell ref="T4:T5"/>
    <mergeCell ref="U4:U5"/>
    <mergeCell ref="V4:V5"/>
    <mergeCell ref="W4:W5"/>
    <mergeCell ref="Z4:Z5"/>
    <mergeCell ref="AA4:AA5"/>
    <mergeCell ref="AB4:AB5"/>
    <mergeCell ref="AC4:AC5"/>
    <mergeCell ref="AD2:AD3"/>
    <mergeCell ref="AD4:AD5"/>
    <mergeCell ref="AE4:AE5"/>
    <mergeCell ref="AF4:AF5"/>
    <mergeCell ref="AG4:AG5"/>
    <mergeCell ref="AH4:AH5"/>
    <mergeCell ref="AI4:AI5"/>
    <mergeCell ref="AJ4:AJ5"/>
    <mergeCell ref="AK4:AK5"/>
  </mergeCells>
  <dataValidations count="6">
    <dataValidation type="list" allowBlank="1" showInputMessage="1" showErrorMessage="1" sqref="Q13">
      <formula1>$Q$6:$Q$204</formula1>
    </dataValidation>
    <dataValidation type="list" allowBlank="1" showInputMessage="1" showErrorMessage="1" sqref="R74 R89">
      <formula1>$P$16:$P$21</formula1>
    </dataValidation>
    <dataValidation type="list" allowBlank="1" showInputMessage="1" showErrorMessage="1" sqref="P31 P37 P140 P194 P32:P33">
      <formula1>$P$15:$P$206</formula1>
    </dataValidation>
    <dataValidation type="whole" operator="greaterThanOrEqual" allowBlank="1" showInputMessage="1" showErrorMessage="1" sqref="I143">
      <formula1>500000</formula1>
    </dataValidation>
    <dataValidation type="list" allowBlank="1" showInputMessage="1" showErrorMessage="1" sqref="P34">
      <formula1>$P$15:$P$205</formula1>
    </dataValidation>
    <dataValidation allowBlank="1" showInputMessage="1" showErrorMessage="1" sqref="W49 W50 W59 O60 O64 W64 O69 W69 O70 O71 W72 O90 W90 O100 W100 O151 W151 O72:O73 O81:O83 W62:W63 W70:W71 W81:W83"/>
  </dataValidations>
  <printOptions horizontalCentered="1"/>
  <pageMargins left="0.0791666666666667" right="0.07847222222222222" top="0.3145833333333333" bottom="0.354166666666667" header="0.4326388888888889" footer="0.118055555555556"/>
  <pageSetup horizontalDpi="600" verticalDpi="600" orientation="landscape" paperSize="9" scale="68"/>
  <headerFooter>
    <oddFooter>&amp;C&amp;"宋体,常规"&amp;12第 &amp;"宋体,常规"&amp;12&amp;P&amp;"宋体,常规"&amp;12 页，共 &amp;"宋体,常规"&amp;12&amp;N&amp;"宋体,常规"&amp;12 页</oddFooter>
  </headerFooter>
  <legacyDrawing r:id="rId2"/>
</worksheet>
</file>

<file path=docProps/app.xml><?xml version="1.0" encoding="utf-8"?>
<Properties xmlns="http://schemas.openxmlformats.org/officeDocument/2006/extended-properties" xmlns:vt="http://schemas.openxmlformats.org/officeDocument/2006/docPropsVTypes">
  <Application>Yozo_Office27021597764231180</Application>
  <DocSecurity>0</DocSecurity>
  <Template>Normal.eit</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2021-11-08T03:29:25Z</cp:lastPrinted>
  <dcterms:created xsi:type="dcterms:W3CDTF">2008-08-06T11:32:00Z</dcterms:created>
  <dcterms:modified xsi:type="dcterms:W3CDTF">2023-11-15T07:38:58Z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15A26909AA87429289C9D7758040D12C</vt:lpwstr>
  </property>
  <property fmtid="{D5CDD505-2E9C-101B-9397-08002B2CF9AE}" pid="5" name="KSOReadingLayo">
    <vt:bool>true</vt:bool>
  </property>
</Properties>
</file>